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2720" windowHeight="12240" tabRatio="865"/>
  </bookViews>
  <sheets>
    <sheet name="Introduction" sheetId="1" r:id="rId1"/>
    <sheet name="1 Navigation" sheetId="25" r:id="rId2"/>
    <sheet name="2 Viewing" sheetId="26" r:id="rId3"/>
    <sheet name="3 Rounding" sheetId="32" r:id="rId4"/>
    <sheet name="4 Conditional formatting" sheetId="33" r:id="rId5"/>
    <sheet name="5 Logic" sheetId="28" r:id="rId6"/>
    <sheet name="6 IF" sheetId="29" r:id="rId7"/>
    <sheet name="7a COUNTIF SUMIF" sheetId="31" r:id="rId8"/>
    <sheet name="7b COUNTIF SUMIF examples" sheetId="30" r:id="rId9"/>
    <sheet name="8 ADDRESS" sheetId="24" r:id="rId10"/>
  </sheets>
  <externalReferences>
    <externalReference r:id="rId11"/>
    <externalReference r:id="rId12"/>
  </externalReferences>
  <definedNames>
    <definedName name="_xlnm._FilterDatabase" localSheetId="8" hidden="1">'7b COUNTIF SUMIF examples'!$C$1:$J$486</definedName>
    <definedName name="Assumption">'[1]Per e''ee rates'!$F$1</definedName>
    <definedName name="CCountry">'[1]Gauss payroll'!$B$7</definedName>
    <definedName name="Country">'[1]PEPMs table'!$J$1:$J$122</definedName>
    <definedName name="Currentday">[2]IF!$B$14</definedName>
    <definedName name="Discount">'[2]Goal seek'!$A$17</definedName>
    <definedName name="Growth">'[2]Goal seek'!$C$7</definedName>
    <definedName name="Namecell">'[2]General tips'!$D$18</definedName>
    <definedName name="OutCurr">[1]Instructions!$I$2</definedName>
    <definedName name="Output">OFFSET('[1]Gauss payroll'!$B$15,0,0,COUNTA('[1]Gauss payroll'!$B:$B)-3,4)</definedName>
    <definedName name="Quotes">OFFSET('[1]Gauss payroll'!$E$16,1,0,COUNTA('[1]Gauss payroll'!$E:$E)-4,1)</definedName>
    <definedName name="Size">'[1]PEPMs table'!$L$1:$L$5</definedName>
    <definedName name="Task">'[1]PEPMs table'!$K$1:$K$4</definedName>
  </definedNames>
  <calcPr calcId="145621" concurrentCalc="0"/>
</workbook>
</file>

<file path=xl/calcChain.xml><?xml version="1.0" encoding="utf-8"?>
<calcChain xmlns="http://schemas.openxmlformats.org/spreadsheetml/2006/main">
  <c r="C30" i="24" l="1"/>
  <c r="C26" i="24"/>
  <c r="C27" i="24"/>
  <c r="C28" i="24"/>
  <c r="C29" i="24"/>
  <c r="C31" i="24"/>
  <c r="C32" i="24"/>
  <c r="C33" i="24"/>
  <c r="C34" i="24"/>
  <c r="H31" i="32"/>
  <c r="G31" i="32"/>
  <c r="F31" i="32"/>
  <c r="E31" i="32"/>
  <c r="D31" i="32"/>
  <c r="C31" i="32"/>
  <c r="H30" i="32"/>
  <c r="G30" i="32"/>
  <c r="F30" i="32"/>
  <c r="E30" i="32"/>
  <c r="D30" i="32"/>
  <c r="C30" i="32"/>
  <c r="H29" i="32"/>
  <c r="G29" i="32"/>
  <c r="F29" i="32"/>
  <c r="E29" i="32"/>
  <c r="D29" i="32"/>
  <c r="C29" i="32"/>
  <c r="H28" i="32"/>
  <c r="G28" i="32"/>
  <c r="F28" i="32"/>
  <c r="E28" i="32"/>
  <c r="D28" i="32"/>
  <c r="C28" i="32"/>
  <c r="H27" i="32"/>
  <c r="G27" i="32"/>
  <c r="F27" i="32"/>
  <c r="E27" i="32"/>
  <c r="D27" i="32"/>
  <c r="C27" i="32"/>
  <c r="H26" i="32"/>
  <c r="G26" i="32"/>
  <c r="F26" i="32"/>
  <c r="E26" i="32"/>
  <c r="D26" i="32"/>
  <c r="C26" i="32"/>
  <c r="C514" i="30"/>
  <c r="B514" i="30"/>
  <c r="C513" i="30"/>
  <c r="B513" i="30"/>
  <c r="B512" i="30"/>
  <c r="B511" i="30"/>
  <c r="B510" i="30"/>
  <c r="C507" i="30"/>
  <c r="B507" i="30"/>
  <c r="C506" i="30"/>
  <c r="B506" i="30"/>
  <c r="B505" i="30"/>
  <c r="B504" i="30"/>
  <c r="B503" i="30"/>
  <c r="C500" i="30"/>
  <c r="B500" i="30"/>
  <c r="B499" i="30"/>
  <c r="B498" i="30"/>
  <c r="B497" i="30"/>
  <c r="B496" i="30"/>
  <c r="C493" i="30"/>
  <c r="B493" i="30"/>
  <c r="B492" i="30"/>
  <c r="B491" i="30"/>
  <c r="B490" i="30"/>
  <c r="B489" i="30"/>
  <c r="D30" i="29"/>
  <c r="D31" i="29"/>
  <c r="D32" i="29"/>
  <c r="D33" i="29"/>
  <c r="D34" i="29"/>
  <c r="D35" i="29"/>
  <c r="D36" i="29"/>
  <c r="D37" i="29"/>
  <c r="D38" i="29"/>
  <c r="D39" i="29"/>
  <c r="D40" i="29"/>
  <c r="D41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D10" i="29"/>
  <c r="E10" i="29"/>
  <c r="D11" i="29"/>
  <c r="E11" i="29"/>
  <c r="D12" i="29"/>
  <c r="E12" i="29"/>
  <c r="D13" i="29"/>
  <c r="E13" i="29"/>
  <c r="D14" i="29"/>
  <c r="E14" i="29"/>
  <c r="D15" i="29"/>
  <c r="E15" i="29"/>
  <c r="D16" i="29"/>
  <c r="E16" i="29"/>
  <c r="D17" i="29"/>
  <c r="E17" i="29"/>
  <c r="D18" i="29"/>
  <c r="E18" i="29"/>
  <c r="D19" i="29"/>
  <c r="E19" i="29"/>
  <c r="D20" i="29"/>
  <c r="E20" i="29"/>
  <c r="D21" i="29"/>
  <c r="E21" i="29"/>
  <c r="I24" i="28"/>
  <c r="I25" i="28"/>
  <c r="I26" i="28"/>
  <c r="I27" i="28"/>
  <c r="I28" i="28"/>
  <c r="I29" i="28"/>
  <c r="I30" i="28"/>
  <c r="I31" i="28"/>
  <c r="I32" i="28"/>
  <c r="I33" i="28"/>
  <c r="I34" i="28"/>
  <c r="I35" i="28"/>
  <c r="D24" i="28"/>
  <c r="E24" i="28"/>
  <c r="F24" i="28"/>
  <c r="G24" i="28"/>
  <c r="H24" i="28"/>
  <c r="D25" i="28"/>
  <c r="E25" i="28"/>
  <c r="F25" i="28"/>
  <c r="G25" i="28"/>
  <c r="H25" i="28"/>
  <c r="D26" i="28"/>
  <c r="E26" i="28"/>
  <c r="F26" i="28"/>
  <c r="G26" i="28"/>
  <c r="H26" i="28"/>
  <c r="D27" i="28"/>
  <c r="E27" i="28"/>
  <c r="F27" i="28"/>
  <c r="G27" i="28"/>
  <c r="H27" i="28"/>
  <c r="D28" i="28"/>
  <c r="E28" i="28"/>
  <c r="F28" i="28"/>
  <c r="G28" i="28"/>
  <c r="H28" i="28"/>
  <c r="D29" i="28"/>
  <c r="E29" i="28"/>
  <c r="F29" i="28"/>
  <c r="G29" i="28"/>
  <c r="H29" i="28"/>
  <c r="D30" i="28"/>
  <c r="E30" i="28"/>
  <c r="F30" i="28"/>
  <c r="G30" i="28"/>
  <c r="H30" i="28"/>
  <c r="D31" i="28"/>
  <c r="E31" i="28"/>
  <c r="F31" i="28"/>
  <c r="G31" i="28"/>
  <c r="H31" i="28"/>
  <c r="D32" i="28"/>
  <c r="E32" i="28"/>
  <c r="F32" i="28"/>
  <c r="G32" i="28"/>
  <c r="H32" i="28"/>
  <c r="D33" i="28"/>
  <c r="E33" i="28"/>
  <c r="F33" i="28"/>
  <c r="G33" i="28"/>
  <c r="H33" i="28"/>
  <c r="D34" i="28"/>
  <c r="E34" i="28"/>
  <c r="F34" i="28"/>
  <c r="G34" i="28"/>
  <c r="H34" i="28"/>
  <c r="D35" i="28"/>
  <c r="E35" i="28"/>
  <c r="F35" i="28"/>
  <c r="G35" i="28"/>
  <c r="H35" i="28"/>
  <c r="C13" i="24"/>
  <c r="C20" i="24"/>
</calcChain>
</file>

<file path=xl/sharedStrings.xml><?xml version="1.0" encoding="utf-8"?>
<sst xmlns="http://schemas.openxmlformats.org/spreadsheetml/2006/main" count="2257" uniqueCount="274">
  <si>
    <t>Presenter:</t>
  </si>
  <si>
    <t>David Lyford-Smith</t>
  </si>
  <si>
    <t>(BDO LLP)</t>
  </si>
  <si>
    <t>Contents:</t>
  </si>
  <si>
    <t>A</t>
  </si>
  <si>
    <t>B</t>
  </si>
  <si>
    <t>C</t>
  </si>
  <si>
    <t>Banana</t>
  </si>
  <si>
    <t>Potato Chips</t>
  </si>
  <si>
    <t>Snacks</t>
  </si>
  <si>
    <t>Philadelphia</t>
  </si>
  <si>
    <t>East</t>
  </si>
  <si>
    <t>Carrot</t>
  </si>
  <si>
    <t>Bars</t>
  </si>
  <si>
    <t>San Diego</t>
  </si>
  <si>
    <t>West</t>
  </si>
  <si>
    <t>Chocolate Chip</t>
  </si>
  <si>
    <t>Cookies</t>
  </si>
  <si>
    <t>Boston</t>
  </si>
  <si>
    <t>New York</t>
  </si>
  <si>
    <t>Arrowroot</t>
  </si>
  <si>
    <t>Los Angeles</t>
  </si>
  <si>
    <t>Oatmeal Raisin</t>
  </si>
  <si>
    <t>Bran</t>
  </si>
  <si>
    <t>Whole Wheat</t>
  </si>
  <si>
    <t>Crackers</t>
  </si>
  <si>
    <t>Saltines</t>
  </si>
  <si>
    <t>Pretzels</t>
  </si>
  <si>
    <t>Cheese</t>
  </si>
  <si>
    <t>TotalPrice</t>
  </si>
  <si>
    <t>Quantity</t>
  </si>
  <si>
    <t>Product</t>
  </si>
  <si>
    <t>Category</t>
  </si>
  <si>
    <t>Store</t>
  </si>
  <si>
    <t>City</t>
  </si>
  <si>
    <t>Region</t>
  </si>
  <si>
    <t>OrderDate</t>
  </si>
  <si>
    <t>Welcome to Excel Tip of the Week Live 2!</t>
  </si>
  <si>
    <t>You can use these formulas together to build something that 'looks in' at numbers from a variety of sheets.</t>
  </si>
  <si>
    <t>INDIRECT</t>
  </si>
  <si>
    <t>To continue our example from earlier:</t>
  </si>
  <si>
    <t>=INDIRECT(ADDRESS formula)</t>
  </si>
  <si>
    <t>If we want to actually make a formula that gets the value of that reference, we use INDIRECT.</t>
  </si>
  <si>
    <t>ADDRESS just makes a block of text that looks like a reference.</t>
  </si>
  <si>
    <t>ADDRESS</t>
  </si>
  <si>
    <t>Introduction</t>
  </si>
  <si>
    <t>Sheet name</t>
  </si>
  <si>
    <t>Column</t>
  </si>
  <si>
    <t>Row</t>
  </si>
  <si>
    <t>Here's an example that will point at cell C9 on the Introduction tab:</t>
  </si>
  <si>
    <t>There are three commas after the column number because those arguments are usually not needed.</t>
  </si>
  <si>
    <t>=ADDRESS(row number, column number, , , sheet name)</t>
  </si>
  <si>
    <t>It looks like this:</t>
  </si>
  <si>
    <t>This is useful if you need to refer to a specific cell in a number of other worksheets.</t>
  </si>
  <si>
    <t>An ADDRESS formula can be used to make a cell reference.</t>
  </si>
  <si>
    <t>Getting around a workbook quickly and easily is a great way to improve efficiency.</t>
  </si>
  <si>
    <t>The most important goal is to avoid constantly flipping between the keyboard and mouse.</t>
  </si>
  <si>
    <t>Therefore, we look at keyboard shortcuts for various common navigation tasks.</t>
  </si>
  <si>
    <t>Arrow keys</t>
  </si>
  <si>
    <t>Move around the workbook</t>
  </si>
  <si>
    <t>Shift + arrow keys</t>
  </si>
  <si>
    <t>Select cells as you move</t>
  </si>
  <si>
    <t>Ctrl + arrow keys</t>
  </si>
  <si>
    <t>Move to the end of a block of filled cells</t>
  </si>
  <si>
    <t>Ctrl + Shift + arrow keys</t>
  </si>
  <si>
    <t>Select all filled cells in the chosen direction</t>
  </si>
  <si>
    <t>Shift + Space</t>
  </si>
  <si>
    <t>Select entire current row</t>
  </si>
  <si>
    <t>Ctrl + Space</t>
  </si>
  <si>
    <t>Select entire current column</t>
  </si>
  <si>
    <t>Ctrl + A</t>
  </si>
  <si>
    <t>Select entire of current contiguous block of filled cells</t>
  </si>
  <si>
    <t>Ctrl + PgUp / PgDn</t>
  </si>
  <si>
    <t>Cycle through worksheets</t>
  </si>
  <si>
    <t>Ctrl + Home</t>
  </si>
  <si>
    <t>Move to cell A1</t>
  </si>
  <si>
    <t>Ctrl + End</t>
  </si>
  <si>
    <t>Move to the last filled cell on a sheet</t>
  </si>
  <si>
    <t>Getting your View options sorted out can help you see the right information on screen.</t>
  </si>
  <si>
    <t>It starts with options like zooming.  For example, this workbook is zoomed in to 150% to make it easier to read on the webinar.</t>
  </si>
  <si>
    <t>Freeze panes</t>
  </si>
  <si>
    <t>Freezing panes lets you keep certain rows / columns visible at the top / left of a sheet as you scroll around.</t>
  </si>
  <si>
    <t>It's useful for keeping key labels and titles in view as you navigate the workbook.</t>
  </si>
  <si>
    <t>To get it set up properly, start by positioning the desired rows &amp; columns on screen as you wish to see them after the freeze.</t>
  </si>
  <si>
    <r>
      <t xml:space="preserve">Place the cursor into the top left cell of the region that will </t>
    </r>
    <r>
      <rPr>
        <i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be frozen.</t>
    </r>
  </si>
  <si>
    <t>Then select Freeze Panes from the View menu.</t>
  </si>
  <si>
    <t>Comparing two workbooks</t>
  </si>
  <si>
    <t>If you have two or more workbooks you want to look at simultaneously, try the Arrange All button from the View menu.</t>
  </si>
  <si>
    <t>You can use this to set up how the workbooks are shown on screen.</t>
  </si>
  <si>
    <t>Synchronous Scrolling can be used to make both workbooks scroll together; this is particularly handy for checking versions against one another.</t>
  </si>
  <si>
    <t>Viewing one workbook through two or more windows</t>
  </si>
  <si>
    <t>If you want to compare two parts of a single workbook, the easiest way is to open a New Window from the View menu.</t>
  </si>
  <si>
    <t>This will let you see the workbook in two separate windows, which you can then compare with Alt + Tab or the side-by-side method above.</t>
  </si>
  <si>
    <t>If you save the workbook whilst it's open in two windows, it'll open that way the next time you open it.</t>
  </si>
  <si>
    <t>Watch window</t>
  </si>
  <si>
    <t>From the Formulas tab, you can create a Watch window.  This is a separate window which you can set up to watch the values of one or more cells.</t>
  </si>
  <si>
    <t>This lets you keep an eye on the values of those cells from anywhere in the workbook.</t>
  </si>
  <si>
    <t>A Watch window isn't that different from having the workbook open in two windows, except it's smaller and so can be kept on-screen all the time.</t>
  </si>
  <si>
    <t>Excel logic formulas can be used to check simple true/false questions.</t>
  </si>
  <si>
    <t>These formulas use "logical operators" to compare two different values:</t>
  </si>
  <si>
    <t>A=B</t>
  </si>
  <si>
    <t>Syntax</t>
  </si>
  <si>
    <t>What it means</t>
  </si>
  <si>
    <t>Are A and B the same (not case sensitive?)</t>
  </si>
  <si>
    <t>A&gt;B</t>
  </si>
  <si>
    <t>Is A greater than B?</t>
  </si>
  <si>
    <t>A&lt;B</t>
  </si>
  <si>
    <t>Is A less than B?</t>
  </si>
  <si>
    <t>A&gt;=B</t>
  </si>
  <si>
    <t>Is A greater than or equal to B?</t>
  </si>
  <si>
    <t>A&lt;=B</t>
  </si>
  <si>
    <t>Is A less than or equal to B?</t>
  </si>
  <si>
    <t>A&lt;&gt;B</t>
  </si>
  <si>
    <t>Is A different from B?</t>
  </si>
  <si>
    <t>The results of these formulas is shown as either a TRUE value or a FALSE value.</t>
  </si>
  <si>
    <t>Extending with the AND function and the OR function</t>
  </si>
  <si>
    <t>If there are multiple tests being carried out, the AND &amp; OR functions can be used to combine them together.</t>
  </si>
  <si>
    <t>AND takes multiple tests and outputs TRUE if every single test is true.</t>
  </si>
  <si>
    <t>OR takes multiple tests and outputs TRUE if any of the tests is true.</t>
  </si>
  <si>
    <t>Tax group</t>
  </si>
  <si>
    <t>Value</t>
  </si>
  <si>
    <t>Value above £50,000?</t>
  </si>
  <si>
    <r>
      <t xml:space="preserve">Value below </t>
    </r>
    <r>
      <rPr>
        <b/>
        <sz val="10"/>
        <color rgb="FFFF0000"/>
        <rFont val="Trebuchet MS"/>
        <family val="2"/>
      </rPr>
      <t>-£50,000</t>
    </r>
    <r>
      <rPr>
        <b/>
        <sz val="10"/>
        <color theme="1"/>
        <rFont val="Trebuchet MS"/>
        <family val="2"/>
      </rPr>
      <t>?</t>
    </r>
  </si>
  <si>
    <t>E.g. see below for "is the item in tax group A and with an absolute value of £50,000 or over?"</t>
  </si>
  <si>
    <t>Value check passed?</t>
  </si>
  <si>
    <t>Tax group A?</t>
  </si>
  <si>
    <t>Item meets criteria?</t>
  </si>
  <si>
    <t>Combined version</t>
  </si>
  <si>
    <t>To take the logic formulas to the next step, we can use IF functions.</t>
  </si>
  <si>
    <t>Whilst not necessary in most cases, IF can be a nice tool for expanding our logical formulas.</t>
  </si>
  <si>
    <t>IF formulas let us take the TRUE and FALSE values from a logical test, and replace them with our own choice of outputs.</t>
  </si>
  <si>
    <t>The outputs we generate could be text, values, references to other cells, or even other formulas.</t>
  </si>
  <si>
    <t>=IF(logical test or reference to a test, output to use if the test is TRUE, output to use if the test is FALSE)</t>
  </si>
  <si>
    <t>Here's the example from the previous tab, spruced up with an IF formula:</t>
  </si>
  <si>
    <t>T/F test</t>
  </si>
  <si>
    <t>IF formula</t>
  </si>
  <si>
    <t>Combined formula</t>
  </si>
  <si>
    <t>Nested IFs</t>
  </si>
  <si>
    <t>Sometimes, you might want to create an IF formula where one or more of the outputs is itself an IF formula.</t>
  </si>
  <si>
    <t>This technique can let you make a formula that splits down several pathways based on an input.</t>
  </si>
  <si>
    <t>See below for a demonstration.</t>
  </si>
  <si>
    <t>Nested IF</t>
  </si>
  <si>
    <t>To the left you can see the data which is used in all the examples.</t>
  </si>
  <si>
    <t>The data contains order amounts for several types of snacks.</t>
  </si>
  <si>
    <t>COUNTIF examples</t>
  </si>
  <si>
    <t>The orders are made by a range of different stores in multiple locations.</t>
  </si>
  <si>
    <t>Total orders going to the East region</t>
  </si>
  <si>
    <t>The middle chunk of the table has been hidden.</t>
  </si>
  <si>
    <t>Total orders for Boston</t>
  </si>
  <si>
    <t>It isn't required to put the conditions under the column they apply to.</t>
  </si>
  <si>
    <t>Number of orders of at least 100 items</t>
  </si>
  <si>
    <t>&gt;=100</t>
  </si>
  <si>
    <t>This has been done to make it clear which conditions go with what.</t>
  </si>
  <si>
    <t>Number of orders of less than $50</t>
  </si>
  <si>
    <t>&lt;50</t>
  </si>
  <si>
    <t>Number of orders in 2013</t>
  </si>
  <si>
    <t>SUMIF examples</t>
  </si>
  <si>
    <t>Total value of orders which are less than $50</t>
  </si>
  <si>
    <t>Number of items shipped in batches of at least 100</t>
  </si>
  <si>
    <t>Value of orders going to the East region</t>
  </si>
  <si>
    <t>Number of items shipped to stores other than 3082</t>
  </si>
  <si>
    <t>&lt;&gt;3082</t>
  </si>
  <si>
    <t>Total value of 2013 orders</t>
  </si>
  <si>
    <t>COUNTIFS examples</t>
  </si>
  <si>
    <t>Number of potato chips orders sent to Philadelphia</t>
  </si>
  <si>
    <t>Number of orders placed by East stores of 25 items</t>
  </si>
  <si>
    <t>Number of Bars orders of $50 or less</t>
  </si>
  <si>
    <t>Number of 2013 orders of at least 100 items</t>
  </si>
  <si>
    <t>Number of 2014 Snacks orders of $50 or less</t>
  </si>
  <si>
    <t>SUMIFS examples</t>
  </si>
  <si>
    <t>Value of carrots sent to the West region</t>
  </si>
  <si>
    <t>Number of cookies shipped to New York</t>
  </si>
  <si>
    <t>Value of items shipped to LA stores in orders of $50 or less</t>
  </si>
  <si>
    <t>Number of carrots shipped in 2013</t>
  </si>
  <si>
    <t>Value of orders of at least 100 items sent to store 3090 in 2014</t>
  </si>
  <si>
    <t>Moving on from logic, we can also make formulas which act like COUNT and SUM, but which apply conditions to the data they work on.</t>
  </si>
  <si>
    <t>Only items which meet the conditions are included in the calculation of the result.</t>
  </si>
  <si>
    <t>A COUNTIF function will establish how many items in a range meet a specified condition.</t>
  </si>
  <si>
    <t>A SUMIF function will add up all numbers that meet a certain condition.</t>
  </si>
  <si>
    <t>With SUMIF, you can even check one set of entries for a condition, and then add a separate set to reach the result.</t>
  </si>
  <si>
    <t>The conditions for COUNTIF and SUMIF are very similar to those for writing logicals:</t>
  </si>
  <si>
    <t>Matches A</t>
  </si>
  <si>
    <t>&gt;A</t>
  </si>
  <si>
    <t>Greater than A</t>
  </si>
  <si>
    <t>Less than A</t>
  </si>
  <si>
    <t>&gt;=A</t>
  </si>
  <si>
    <t>Greater than or equal to A</t>
  </si>
  <si>
    <t>&lt;=A</t>
  </si>
  <si>
    <t>Less than or equal to A</t>
  </si>
  <si>
    <t>&lt;&gt;A</t>
  </si>
  <si>
    <t>Different from A</t>
  </si>
  <si>
    <t>&lt;A</t>
  </si>
  <si>
    <t>Multiple conditions</t>
  </si>
  <si>
    <t>The formulas themselves are also simple to write:</t>
  </si>
  <si>
    <t>=COUNTIF(range to check, criteria)</t>
  </si>
  <si>
    <t>=SUMIF(range to check, criteria)</t>
  </si>
  <si>
    <t>or</t>
  </si>
  <si>
    <t>=SUMIF(range to check against the criteria, criteria, numbers to add where the criteria is met)</t>
  </si>
  <si>
    <t>If you want to restrict the result more tightly, you can set multiple conditions using the similar COUNTIFS and SUMIFS functions.</t>
  </si>
  <si>
    <t>Examples of all of these are shown on the next sheet.</t>
  </si>
  <si>
    <t>This is particularly common when e.g. translating from a foreign currency, or multiplying by a percentage.</t>
  </si>
  <si>
    <t>Often when working with numbers, we get results that are not round numbers.</t>
  </si>
  <si>
    <t>Whilst these non-round numbers are more precise, we generally prefer to round final results, e.g. to 2 decimal places for currency amounts.</t>
  </si>
  <si>
    <t>Change of format vs. rounding with a formula</t>
  </si>
  <si>
    <t>It's possible to make numbers look neater by choosing a number format which displays only some of the decimal places in a number.</t>
  </si>
  <si>
    <t>There's a 'show less decimals' option under the Number area of the Home Ribbon.</t>
  </si>
  <si>
    <t>This is usually the best method for presentational rounding, because it leaves the full original number untouched in case we need it later.</t>
  </si>
  <si>
    <t>This way, no accuracy is lost.</t>
  </si>
  <si>
    <t>However, if we need a number to conform to a certain degree of accuracy for some reason, we can use one of the rounding functions.</t>
  </si>
  <si>
    <t>These are:</t>
  </si>
  <si>
    <t>=ROUND(number, number of decimal places)</t>
  </si>
  <si>
    <t>Standard formula.  Use e.g. -3 for the second input to round to the nearest 1,000.</t>
  </si>
  <si>
    <t>=ROUNDUP(number, number of decimal places)</t>
  </si>
  <si>
    <t>Same as ROUND, except it will always round up</t>
  </si>
  <si>
    <t>=ROUNDDOWN(number, number of decimal places)</t>
  </si>
  <si>
    <t>Same as ROUND, except it will always round down</t>
  </si>
  <si>
    <t>=MROUND(number, M)</t>
  </si>
  <si>
    <t>Rounds the number to the nearest multiple of M.  M must be the same sign as the number.</t>
  </si>
  <si>
    <t>=CEILING(number, M)</t>
  </si>
  <si>
    <t>Same as MROUND, except it will always round up</t>
  </si>
  <si>
    <t>Same as MROUND, except it will always round down</t>
  </si>
  <si>
    <t>=FLOOR(number, M)</t>
  </si>
  <si>
    <t>Here follow some examples of each approach.</t>
  </si>
  <si>
    <t>Number</t>
  </si>
  <si>
    <t>ROUND</t>
  </si>
  <si>
    <t>ROUNDUP</t>
  </si>
  <si>
    <t>ROUNDDOWN</t>
  </si>
  <si>
    <t>To nearest integer</t>
  </si>
  <si>
    <t>To nearest 0.25</t>
  </si>
  <si>
    <t>MROUND</t>
  </si>
  <si>
    <t>CEILING</t>
  </si>
  <si>
    <t>FLOOR</t>
  </si>
  <si>
    <t>A similar effect can be achieved when printing by using Print Titles.</t>
  </si>
  <si>
    <t>Navigation</t>
  </si>
  <si>
    <t>Viewing</t>
  </si>
  <si>
    <t>Rounding</t>
  </si>
  <si>
    <t>Logic</t>
  </si>
  <si>
    <t>IF</t>
  </si>
  <si>
    <t>COUNTIF SUMIF</t>
  </si>
  <si>
    <t>Sheet</t>
  </si>
  <si>
    <t>For example, see below for a formula that pulls the contents of cell C9 from each worksheet within this workbook.</t>
  </si>
  <si>
    <t>C9</t>
  </si>
  <si>
    <t>Red flags for low values</t>
  </si>
  <si>
    <t>The top 5 values are highlighted yellow</t>
  </si>
  <si>
    <t>Example Ltd</t>
  </si>
  <si>
    <t>Real Co LLP</t>
  </si>
  <si>
    <t>Example Limited</t>
  </si>
  <si>
    <t>Simple Ltd</t>
  </si>
  <si>
    <t>Client plc</t>
  </si>
  <si>
    <t>Conditional formatting lets you set "rules", which will change the format (appearance) of one or more cells, based on their contents.</t>
  </si>
  <si>
    <t>These rules can be very specific and you can control the format that is applied with great precision.</t>
  </si>
  <si>
    <t>There are many preset rules that deal with commonly used Rules.</t>
  </si>
  <si>
    <t>To set up a new Rule, first select the cell(s) it will apply to; then access the Conditional Formatting menu from the Home tab.</t>
  </si>
  <si>
    <t>These include specific types of rules, such as "Top 10", "Below a set threshold", or "Duplicated values".</t>
  </si>
  <si>
    <t>There are also more general rules that e.g. apply a palette of colours or symbols to the data, helping make it 'pop'.</t>
  </si>
  <si>
    <t>The 'New Rule' menu can be used to create extremely customisable rules, if the presets aren't sufficient for your needs.</t>
  </si>
  <si>
    <t>Conditional formatting</t>
  </si>
  <si>
    <t>Here're a few examples of the kinds of Rules you can make:</t>
  </si>
  <si>
    <t>In-cell bar chart</t>
  </si>
  <si>
    <t>Duplicated names are italicised.</t>
  </si>
  <si>
    <t>Note how Ltd and Limited are treated differently.</t>
  </si>
  <si>
    <t>Cell colour corresponds to relative size</t>
  </si>
  <si>
    <t>Above average cells are highlighted in red.</t>
  </si>
  <si>
    <t>1 Navigation</t>
  </si>
  <si>
    <t>2 Viewing</t>
  </si>
  <si>
    <t>3 Rounding</t>
  </si>
  <si>
    <t>4 Conditional formatting</t>
  </si>
  <si>
    <t>5 Logic</t>
  </si>
  <si>
    <t>6 IF</t>
  </si>
  <si>
    <t>7a COUNTIF SUMIF</t>
  </si>
  <si>
    <t>7b COUNTIF SUMIF examples</t>
  </si>
  <si>
    <t>7a</t>
  </si>
  <si>
    <t>7b</t>
  </si>
  <si>
    <t>COUNTIF SUMIF examples (includes sample data taken from contextures.com)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</si>
</sst>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164" formatCode="_-#,##0\ ;\(#,##0\);\–"/>
    <numFmt numFmtId="165" formatCode="_-[$$-409]* #,##0.00_ ;_-[$$-409]* \-#,##0.00\ ;_-[$$-409]* &quot;-&quot;??_ ;_-@_ "/>
    <numFmt numFmtId="166" formatCode="ddd\ m/d/yyyy"/>
    <numFmt numFmtId="167" formatCode="0.000"/>
  </numFmts>
  <fonts count="1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  <scheme val="minor"/>
    </font>
    <font>
      <u/>
      <sz val="11"/>
      <color theme="10"/>
      <name val="Arial Narrow"/>
      <family val="2"/>
    </font>
    <font>
      <u/>
      <sz val="11"/>
      <color indexed="12"/>
      <name val="Arial Narrow"/>
      <family val="2"/>
    </font>
    <font>
      <sz val="12"/>
      <name val="Arial Narrow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b/>
      <sz val="10"/>
      <color rgb="FFFF0000"/>
      <name val="Trebuchet MS"/>
      <family val="2"/>
    </font>
    <font>
      <b/>
      <i/>
      <sz val="10"/>
      <color theme="1"/>
      <name val="Arial"/>
      <family val="2"/>
    </font>
    <font>
      <i/>
      <sz val="10"/>
      <color theme="1"/>
      <name val="Trebuchet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horizontal="left" indent="1"/>
    </xf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2" borderId="0"/>
    <xf numFmtId="0" fontId="9" fillId="0" borderId="0"/>
    <xf numFmtId="0" fontId="14" fillId="0" borderId="0"/>
  </cellStyleXfs>
  <cellXfs count="69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0" fillId="0" borderId="0" xfId="0" quotePrefix="1"/>
    <xf numFmtId="0" fontId="4" fillId="0" borderId="0" xfId="1"/>
    <xf numFmtId="166" fontId="4" fillId="0" borderId="0" xfId="1" applyNumberFormat="1"/>
    <xf numFmtId="165" fontId="4" fillId="0" borderId="0" xfId="1" applyNumberFormat="1"/>
    <xf numFmtId="0" fontId="0" fillId="0" borderId="0" xfId="0" applyAlignment="1">
      <alignment horizontal="right"/>
    </xf>
    <xf numFmtId="164" fontId="0" fillId="0" borderId="0" xfId="0" quotePrefix="1" applyNumberFormat="1"/>
    <xf numFmtId="0" fontId="9" fillId="0" borderId="0" xfId="0" applyFont="1"/>
    <xf numFmtId="164" fontId="9" fillId="0" borderId="0" xfId="0" applyNumberFormat="1" applyFont="1"/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9" fillId="0" borderId="0" xfId="0" quotePrefix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14" fontId="4" fillId="0" borderId="0" xfId="1" applyNumberFormat="1" applyFont="1" applyBorder="1" applyAlignment="1"/>
    <xf numFmtId="0" fontId="4" fillId="0" borderId="0" xfId="1" applyNumberFormat="1" applyFont="1" applyBorder="1" applyAlignment="1"/>
    <xf numFmtId="165" fontId="4" fillId="0" borderId="0" xfId="1" applyNumberFormat="1" applyFont="1" applyBorder="1" applyAlignment="1"/>
    <xf numFmtId="166" fontId="3" fillId="0" borderId="1" xfId="1" applyNumberFormat="1" applyFont="1" applyBorder="1" applyAlignment="1"/>
    <xf numFmtId="0" fontId="3" fillId="0" borderId="1" xfId="1" applyNumberFormat="1" applyFont="1" applyBorder="1" applyAlignment="1"/>
    <xf numFmtId="0" fontId="3" fillId="0" borderId="0" xfId="1" applyNumberFormat="1" applyFont="1" applyBorder="1" applyAlignment="1"/>
    <xf numFmtId="14" fontId="4" fillId="0" borderId="1" xfId="1" applyNumberFormat="1" applyFont="1" applyBorder="1" applyAlignment="1"/>
    <xf numFmtId="0" fontId="4" fillId="0" borderId="1" xfId="1" applyNumberFormat="1" applyFont="1" applyBorder="1" applyAlignment="1"/>
    <xf numFmtId="1" fontId="4" fillId="0" borderId="1" xfId="1" applyNumberFormat="1" applyFont="1" applyBorder="1" applyAlignment="1"/>
    <xf numFmtId="165" fontId="4" fillId="0" borderId="1" xfId="1" applyNumberFormat="1" applyFont="1" applyBorder="1" applyAlignment="1"/>
    <xf numFmtId="1" fontId="4" fillId="0" borderId="0" xfId="1" applyNumberFormat="1" applyFont="1" applyBorder="1" applyAlignment="1"/>
    <xf numFmtId="14" fontId="4" fillId="0" borderId="2" xfId="1" applyNumberFormat="1" applyFont="1" applyBorder="1" applyAlignment="1"/>
    <xf numFmtId="0" fontId="4" fillId="0" borderId="2" xfId="1" applyNumberFormat="1" applyFont="1" applyBorder="1" applyAlignment="1"/>
    <xf numFmtId="1" fontId="4" fillId="0" borderId="2" xfId="1" applyNumberFormat="1" applyFont="1" applyBorder="1" applyAlignment="1"/>
    <xf numFmtId="165" fontId="4" fillId="0" borderId="2" xfId="1" applyNumberFormat="1" applyFont="1" applyBorder="1" applyAlignment="1"/>
    <xf numFmtId="0" fontId="4" fillId="3" borderId="0" xfId="1" applyFill="1"/>
    <xf numFmtId="3" fontId="4" fillId="0" borderId="0" xfId="1" applyNumberForma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2" fontId="0" fillId="0" borderId="3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4" xfId="0" applyNumberFormat="1" applyBorder="1"/>
    <xf numFmtId="2" fontId="0" fillId="0" borderId="18" xfId="0" applyNumberFormat="1" applyBorder="1"/>
    <xf numFmtId="2" fontId="0" fillId="0" borderId="5" xfId="0" applyNumberFormat="1" applyBorder="1"/>
    <xf numFmtId="167" fontId="0" fillId="0" borderId="18" xfId="0" applyNumberFormat="1" applyBorder="1"/>
    <xf numFmtId="0" fontId="13" fillId="0" borderId="0" xfId="0" applyFont="1" applyAlignment="1">
      <alignment vertical="center"/>
    </xf>
    <xf numFmtId="0" fontId="9" fillId="0" borderId="0" xfId="11" applyFill="1" applyAlignment="1">
      <alignment vertical="center" wrapText="1"/>
    </xf>
    <xf numFmtId="0" fontId="9" fillId="0" borderId="0" xfId="11" applyFill="1" applyAlignment="1">
      <alignment vertical="center"/>
    </xf>
    <xf numFmtId="0" fontId="9" fillId="0" borderId="0" xfId="11" applyFill="1" applyAlignment="1"/>
    <xf numFmtId="0" fontId="9" fillId="0" borderId="0" xfId="11" applyAlignment="1"/>
    <xf numFmtId="0" fontId="13" fillId="0" borderId="0" xfId="11" applyFont="1" applyFill="1" applyAlignment="1"/>
    <xf numFmtId="0" fontId="9" fillId="0" borderId="0" xfId="11" applyFont="1" applyFill="1" applyAlignment="1"/>
    <xf numFmtId="0" fontId="9" fillId="0" borderId="0" xfId="11" applyAlignment="1">
      <alignment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</cellXfs>
  <cellStyles count="13">
    <cellStyle name="Ctx_Hyperlink" xfId="2"/>
    <cellStyle name="Hyperlink 2" xfId="3"/>
    <cellStyle name="Hyperlink 2 2" xfId="4"/>
    <cellStyle name="Normal" xfId="0" builtinId="0"/>
    <cellStyle name="Normal 2" xfId="1"/>
    <cellStyle name="Normal 2 2" xfId="5"/>
    <cellStyle name="Normal 2 3" xfId="6"/>
    <cellStyle name="Normal 2 3 2" xfId="7"/>
    <cellStyle name="Normal 3" xfId="8"/>
    <cellStyle name="Normal 3 2" xfId="12"/>
    <cellStyle name="Normal 4" xfId="9"/>
    <cellStyle name="Normal 5" xfId="11"/>
    <cellStyle name="YELLOW" xfId="10"/>
  </cellStyles>
  <dxfs count="3">
    <dxf>
      <font>
        <b val="0"/>
        <i/>
      </font>
    </dxf>
    <dxf>
      <fill>
        <patternFill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97/B%20O%20&amp;%20A/Pricing%20project/Gauss/Gauss%20payroll%20LIV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d2tg\AppData\Local\Microsoft\Windows\Temporary%20Internet%20Files\Content.Outlook\ZZZQB2K8\Excel%20training%20guide%20-%20new%20fo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Gauss payroll"/>
      <sheetName val="Per e'ee rates"/>
      <sheetName val="Payroll compliance table"/>
      <sheetName val="PEPMs table"/>
      <sheetName val="Sheet2"/>
    </sheetNames>
    <sheetDataSet>
      <sheetData sheetId="0">
        <row r="2">
          <cell r="I2" t="str">
            <v>Euro</v>
          </cell>
        </row>
      </sheetData>
      <sheetData sheetId="1">
        <row r="6">
          <cell r="B6" t="str">
            <v>Countries</v>
          </cell>
          <cell r="E6" t="str">
            <v/>
          </cell>
        </row>
        <row r="7">
          <cell r="B7" t="str">
            <v>Please specify</v>
          </cell>
          <cell r="E7" t="str">
            <v/>
          </cell>
        </row>
        <row r="8">
          <cell r="E8" t="str">
            <v/>
          </cell>
        </row>
        <row r="15">
          <cell r="B15" t="str">
            <v>Countries</v>
          </cell>
          <cell r="E15" t="str">
            <v>PEPMs and Set up fees  / Euro</v>
          </cell>
        </row>
        <row r="16">
          <cell r="B16" t="str">
            <v>Please specify</v>
          </cell>
          <cell r="E16" t="str">
            <v/>
          </cell>
        </row>
        <row r="17">
          <cell r="B17" t="str">
            <v xml:space="preserve"> </v>
          </cell>
          <cell r="E17" t="str">
            <v xml:space="preserve"> </v>
          </cell>
        </row>
      </sheetData>
      <sheetData sheetId="2">
        <row r="1">
          <cell r="F1">
            <v>101</v>
          </cell>
        </row>
      </sheetData>
      <sheetData sheetId="3" refreshError="1"/>
      <sheetData sheetId="4">
        <row r="1">
          <cell r="J1" t="str">
            <v>Please specify</v>
          </cell>
          <cell r="K1" t="str">
            <v>Please specify</v>
          </cell>
          <cell r="L1" t="str">
            <v>Please specify</v>
          </cell>
        </row>
        <row r="2">
          <cell r="J2" t="str">
            <v>Albania</v>
          </cell>
          <cell r="K2" t="str">
            <v>Preparation of gross to net, payslips, and tax reporting</v>
          </cell>
          <cell r="L2" t="str">
            <v>5 or less</v>
          </cell>
        </row>
        <row r="3">
          <cell r="J3" t="str">
            <v>Algeria</v>
          </cell>
          <cell r="K3" t="str">
            <v>Treasury services</v>
          </cell>
          <cell r="L3" t="str">
            <v>Up to 10</v>
          </cell>
        </row>
        <row r="4">
          <cell r="J4" t="str">
            <v>Angola</v>
          </cell>
          <cell r="K4" t="str">
            <v>Set up</v>
          </cell>
          <cell r="L4" t="str">
            <v>Up to 50</v>
          </cell>
        </row>
        <row r="5">
          <cell r="J5" t="str">
            <v>Argentina</v>
          </cell>
          <cell r="L5" t="str">
            <v>More than 50</v>
          </cell>
        </row>
        <row r="6">
          <cell r="J6" t="str">
            <v>Armenia</v>
          </cell>
        </row>
        <row r="7">
          <cell r="J7" t="str">
            <v>Austria</v>
          </cell>
        </row>
        <row r="8">
          <cell r="J8" t="str">
            <v>Azerbaijan</v>
          </cell>
        </row>
        <row r="9">
          <cell r="J9" t="str">
            <v>Bahamas</v>
          </cell>
        </row>
        <row r="10">
          <cell r="J10" t="str">
            <v>Belgium</v>
          </cell>
        </row>
        <row r="11">
          <cell r="J11" t="str">
            <v>British Virgin Islands</v>
          </cell>
        </row>
        <row r="12">
          <cell r="J12" t="str">
            <v>Bulgaria</v>
          </cell>
        </row>
        <row r="13">
          <cell r="J13" t="str">
            <v>Cambodia</v>
          </cell>
        </row>
        <row r="14">
          <cell r="J14" t="str">
            <v>Cayman Islands</v>
          </cell>
        </row>
        <row r="15">
          <cell r="J15" t="str">
            <v>Chile</v>
          </cell>
        </row>
        <row r="16">
          <cell r="J16" t="str">
            <v>China</v>
          </cell>
        </row>
        <row r="17">
          <cell r="J17" t="str">
            <v>Comoros</v>
          </cell>
        </row>
        <row r="18">
          <cell r="J18" t="str">
            <v>Curacao</v>
          </cell>
        </row>
        <row r="19">
          <cell r="J19" t="str">
            <v>Cyprus</v>
          </cell>
        </row>
        <row r="20">
          <cell r="J20" t="str">
            <v>Czech Republic</v>
          </cell>
        </row>
        <row r="21">
          <cell r="J21" t="str">
            <v>Denmark</v>
          </cell>
        </row>
        <row r="22">
          <cell r="J22" t="str">
            <v>Dutch Carribean</v>
          </cell>
        </row>
        <row r="23">
          <cell r="J23" t="str">
            <v>Ecuador</v>
          </cell>
        </row>
        <row r="24">
          <cell r="J24" t="str">
            <v>Egypt</v>
          </cell>
        </row>
        <row r="25">
          <cell r="J25" t="str">
            <v>El Salvador</v>
          </cell>
        </row>
        <row r="26">
          <cell r="J26" t="str">
            <v>Estonia</v>
          </cell>
        </row>
        <row r="27">
          <cell r="J27" t="str">
            <v>Ethiopia</v>
          </cell>
        </row>
        <row r="28">
          <cell r="J28" t="str">
            <v>Finland</v>
          </cell>
        </row>
        <row r="29">
          <cell r="J29" t="str">
            <v>France</v>
          </cell>
        </row>
        <row r="30">
          <cell r="J30" t="str">
            <v>Germany</v>
          </cell>
        </row>
        <row r="31">
          <cell r="J31" t="str">
            <v>Ghana</v>
          </cell>
        </row>
        <row r="32">
          <cell r="J32" t="str">
            <v>Gibraltar</v>
          </cell>
        </row>
        <row r="33">
          <cell r="J33" t="str">
            <v>Greece</v>
          </cell>
        </row>
        <row r="34">
          <cell r="J34" t="str">
            <v>Guatemala</v>
          </cell>
        </row>
        <row r="35">
          <cell r="J35" t="str">
            <v>Guernsey</v>
          </cell>
        </row>
        <row r="36">
          <cell r="J36" t="str">
            <v>Honduras</v>
          </cell>
        </row>
        <row r="37">
          <cell r="J37" t="str">
            <v>Hong Kong</v>
          </cell>
        </row>
        <row r="38">
          <cell r="J38" t="str">
            <v>Hungary</v>
          </cell>
        </row>
        <row r="39">
          <cell r="J39" t="str">
            <v>Iceland</v>
          </cell>
        </row>
        <row r="40">
          <cell r="J40" t="str">
            <v>India</v>
          </cell>
        </row>
        <row r="41">
          <cell r="J41" t="str">
            <v>Indonesia</v>
          </cell>
        </row>
        <row r="42">
          <cell r="J42" t="str">
            <v>Iran</v>
          </cell>
        </row>
        <row r="43">
          <cell r="J43" t="str">
            <v>Ireland</v>
          </cell>
        </row>
        <row r="44">
          <cell r="J44" t="str">
            <v>Israel</v>
          </cell>
        </row>
        <row r="45">
          <cell r="J45" t="str">
            <v>Italy</v>
          </cell>
        </row>
        <row r="46">
          <cell r="J46" t="str">
            <v>Jamaica</v>
          </cell>
        </row>
        <row r="47">
          <cell r="J47" t="str">
            <v>Jersey</v>
          </cell>
        </row>
        <row r="48">
          <cell r="J48" t="str">
            <v>Jordan</v>
          </cell>
        </row>
        <row r="49">
          <cell r="J49" t="str">
            <v>Kazakhstan</v>
          </cell>
        </row>
        <row r="50">
          <cell r="J50" t="str">
            <v>Kenya</v>
          </cell>
        </row>
        <row r="51">
          <cell r="J51" t="str">
            <v>Korea</v>
          </cell>
        </row>
        <row r="52">
          <cell r="J52" t="str">
            <v>Kosovo</v>
          </cell>
        </row>
        <row r="53">
          <cell r="J53" t="str">
            <v>Kuwait</v>
          </cell>
        </row>
        <row r="54">
          <cell r="J54" t="str">
            <v>Latvia</v>
          </cell>
        </row>
        <row r="55">
          <cell r="J55" t="str">
            <v>Lebanon</v>
          </cell>
        </row>
        <row r="56">
          <cell r="J56" t="str">
            <v>Liechtenstein</v>
          </cell>
        </row>
        <row r="57">
          <cell r="J57" t="str">
            <v>Lithuania</v>
          </cell>
        </row>
        <row r="58">
          <cell r="J58" t="str">
            <v>Luxembourg</v>
          </cell>
        </row>
        <row r="59">
          <cell r="J59" t="str">
            <v>Macedonia</v>
          </cell>
        </row>
        <row r="60">
          <cell r="J60" t="str">
            <v>Madagascar</v>
          </cell>
        </row>
        <row r="61">
          <cell r="J61" t="str">
            <v>Malawi</v>
          </cell>
        </row>
        <row r="62">
          <cell r="J62" t="str">
            <v>Malaysia</v>
          </cell>
        </row>
        <row r="63">
          <cell r="J63" t="str">
            <v>Malta</v>
          </cell>
        </row>
        <row r="64">
          <cell r="J64" t="str">
            <v>Mauritius</v>
          </cell>
        </row>
        <row r="65">
          <cell r="J65" t="str">
            <v>Mexico</v>
          </cell>
        </row>
        <row r="66">
          <cell r="J66" t="str">
            <v>Moldova</v>
          </cell>
        </row>
        <row r="67">
          <cell r="J67" t="str">
            <v>Montenegro</v>
          </cell>
        </row>
        <row r="68">
          <cell r="J68" t="str">
            <v>Morocco</v>
          </cell>
        </row>
        <row r="69">
          <cell r="J69" t="str">
            <v>Mozambique</v>
          </cell>
        </row>
        <row r="70">
          <cell r="J70" t="str">
            <v>Namibia</v>
          </cell>
        </row>
        <row r="71">
          <cell r="J71" t="str">
            <v>Nepal</v>
          </cell>
        </row>
        <row r="72">
          <cell r="J72" t="str">
            <v>Netherlands</v>
          </cell>
        </row>
        <row r="73">
          <cell r="J73" t="str">
            <v>New Zealand</v>
          </cell>
        </row>
        <row r="74">
          <cell r="J74" t="str">
            <v>Nicaragua</v>
          </cell>
        </row>
        <row r="75">
          <cell r="J75" t="str">
            <v>Nigeria</v>
          </cell>
        </row>
        <row r="76">
          <cell r="J76" t="str">
            <v>Norway</v>
          </cell>
        </row>
        <row r="77">
          <cell r="J77" t="str">
            <v>Oman</v>
          </cell>
        </row>
        <row r="78">
          <cell r="J78" t="str">
            <v>Pakistan</v>
          </cell>
        </row>
        <row r="79">
          <cell r="J79" t="str">
            <v>Panama</v>
          </cell>
        </row>
        <row r="80">
          <cell r="J80" t="str">
            <v>Paraguay</v>
          </cell>
        </row>
        <row r="81">
          <cell r="J81" t="str">
            <v>Peru</v>
          </cell>
        </row>
        <row r="82">
          <cell r="J82" t="str">
            <v>Philippines</v>
          </cell>
        </row>
        <row r="83">
          <cell r="J83" t="str">
            <v>Poland</v>
          </cell>
        </row>
        <row r="84">
          <cell r="J84" t="str">
            <v>Portugal</v>
          </cell>
        </row>
        <row r="85">
          <cell r="J85" t="str">
            <v>Puerto Rico</v>
          </cell>
        </row>
        <row r="86">
          <cell r="J86" t="str">
            <v>Qatar</v>
          </cell>
        </row>
        <row r="87">
          <cell r="J87" t="str">
            <v>Romania</v>
          </cell>
        </row>
        <row r="88">
          <cell r="J88" t="str">
            <v>Russia</v>
          </cell>
        </row>
        <row r="89">
          <cell r="J89" t="str">
            <v>Saudi Arabia</v>
          </cell>
        </row>
        <row r="90">
          <cell r="J90" t="str">
            <v>Serbia</v>
          </cell>
        </row>
        <row r="91">
          <cell r="J91" t="str">
            <v>Seychelles</v>
          </cell>
        </row>
        <row r="92">
          <cell r="J92" t="str">
            <v>Singapore</v>
          </cell>
        </row>
        <row r="93">
          <cell r="J93" t="str">
            <v>Slovakia</v>
          </cell>
        </row>
        <row r="94">
          <cell r="J94" t="str">
            <v>Slovenia</v>
          </cell>
        </row>
        <row r="95">
          <cell r="J95" t="str">
            <v>South Africa</v>
          </cell>
        </row>
        <row r="96">
          <cell r="J96" t="str">
            <v>Spain</v>
          </cell>
        </row>
        <row r="97">
          <cell r="J97" t="str">
            <v>Sri Lanka</v>
          </cell>
        </row>
        <row r="98">
          <cell r="J98" t="str">
            <v>St Maarten</v>
          </cell>
        </row>
        <row r="99">
          <cell r="J99" t="str">
            <v>St Vincent</v>
          </cell>
        </row>
        <row r="100">
          <cell r="J100" t="str">
            <v>Suriname</v>
          </cell>
        </row>
        <row r="101">
          <cell r="J101" t="str">
            <v>Sweden</v>
          </cell>
        </row>
        <row r="102">
          <cell r="J102" t="str">
            <v>Switzerland</v>
          </cell>
        </row>
        <row r="103">
          <cell r="J103" t="str">
            <v>Taiwan</v>
          </cell>
        </row>
        <row r="104">
          <cell r="J104" t="str">
            <v>Tajikistan</v>
          </cell>
        </row>
        <row r="105">
          <cell r="J105" t="str">
            <v>Thailand</v>
          </cell>
        </row>
        <row r="106">
          <cell r="J106" t="str">
            <v>Trinidad &amp; Tobago</v>
          </cell>
        </row>
        <row r="107">
          <cell r="J107" t="str">
            <v>Tunisia</v>
          </cell>
        </row>
        <row r="108">
          <cell r="J108" t="str">
            <v>Turkey</v>
          </cell>
        </row>
        <row r="109">
          <cell r="J109" t="str">
            <v>Turkmenistan</v>
          </cell>
        </row>
        <row r="110">
          <cell r="J110" t="str">
            <v>UAE</v>
          </cell>
        </row>
        <row r="111">
          <cell r="J111" t="str">
            <v>Uganda</v>
          </cell>
        </row>
        <row r="112">
          <cell r="J112" t="str">
            <v>UK</v>
          </cell>
        </row>
        <row r="113">
          <cell r="J113" t="str">
            <v>Ukraine</v>
          </cell>
        </row>
        <row r="114">
          <cell r="J114" t="str">
            <v>United Arab Emirates</v>
          </cell>
        </row>
        <row r="115">
          <cell r="J115" t="str">
            <v>Uruguay</v>
          </cell>
        </row>
        <row r="116">
          <cell r="J116" t="str">
            <v>US Virgin Islands</v>
          </cell>
        </row>
        <row r="117">
          <cell r="J117" t="str">
            <v>USA</v>
          </cell>
        </row>
        <row r="118">
          <cell r="J118" t="str">
            <v>Vanuatu</v>
          </cell>
        </row>
        <row r="119">
          <cell r="J119" t="str">
            <v>Venezuela</v>
          </cell>
        </row>
        <row r="120">
          <cell r="J120" t="str">
            <v>Vietnam</v>
          </cell>
        </row>
        <row r="121">
          <cell r="J121" t="str">
            <v>Zambia</v>
          </cell>
        </row>
        <row r="122">
          <cell r="J122" t="str">
            <v>Zimbabwe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ntrols"/>
      <sheetName val="Simple formula writing"/>
      <sheetName val="Basic functions"/>
      <sheetName val="Functions - examples"/>
      <sheetName val="General tips"/>
      <sheetName val="Formatting"/>
      <sheetName val="Filters"/>
      <sheetName val="Conditional formatting"/>
      <sheetName val="VLOOKUP"/>
      <sheetName val="Pivot tables"/>
      <sheetName val="Tables"/>
      <sheetName val="Formatting dates"/>
      <sheetName val="INDEX MATCH"/>
      <sheetName val="IF"/>
      <sheetName val="IF (2)"/>
      <sheetName val="COUNTIF, SUMIF"/>
      <sheetName val="Goal seek"/>
      <sheetName val="Data table - 1 variable"/>
      <sheetName val="Data table - 2 variables"/>
      <sheetName val="Macros"/>
      <sheetName val="Full nominal ledg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8">
          <cell r="D18" t="str">
            <v>This cell is called "Namecell".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4">
          <cell r="B14">
            <v>41332</v>
          </cell>
        </row>
      </sheetData>
      <sheetData sheetId="15" refreshError="1"/>
      <sheetData sheetId="16" refreshError="1"/>
      <sheetData sheetId="17">
        <row r="7">
          <cell r="C7">
            <v>0.15</v>
          </cell>
        </row>
        <row r="17">
          <cell r="A17">
            <v>0.1</v>
          </cell>
        </row>
      </sheetData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D14"/>
  <sheetViews>
    <sheetView tabSelected="1" zoomScale="150" zoomScaleNormal="150" workbookViewId="0">
      <selection activeCell="B2" sqref="B2"/>
    </sheetView>
  </sheetViews>
  <sheetFormatPr defaultRowHeight="12.75" x14ac:dyDescent="0.2"/>
  <cols>
    <col min="2" max="2" width="9.7109375" bestFit="1" customWidth="1"/>
    <col min="3" max="3" width="16.7109375" customWidth="1"/>
    <col min="4" max="4" width="10.140625" customWidth="1"/>
  </cols>
  <sheetData>
    <row r="2" spans="2:4" x14ac:dyDescent="0.2">
      <c r="B2" t="s">
        <v>37</v>
      </c>
    </row>
    <row r="4" spans="2:4" x14ac:dyDescent="0.2">
      <c r="B4" t="s">
        <v>0</v>
      </c>
      <c r="C4" t="s">
        <v>1</v>
      </c>
      <c r="D4" t="s">
        <v>2</v>
      </c>
    </row>
    <row r="6" spans="2:4" x14ac:dyDescent="0.2">
      <c r="B6" t="s">
        <v>3</v>
      </c>
      <c r="C6">
        <v>1</v>
      </c>
      <c r="D6" t="s">
        <v>233</v>
      </c>
    </row>
    <row r="7" spans="2:4" x14ac:dyDescent="0.2">
      <c r="C7">
        <v>2</v>
      </c>
      <c r="D7" t="s">
        <v>234</v>
      </c>
    </row>
    <row r="8" spans="2:4" x14ac:dyDescent="0.2">
      <c r="C8">
        <v>3</v>
      </c>
      <c r="D8" t="s">
        <v>235</v>
      </c>
    </row>
    <row r="9" spans="2:4" x14ac:dyDescent="0.2">
      <c r="C9">
        <v>4</v>
      </c>
      <c r="D9" t="s">
        <v>256</v>
      </c>
    </row>
    <row r="10" spans="2:4" x14ac:dyDescent="0.2">
      <c r="C10">
        <v>5</v>
      </c>
      <c r="D10" t="s">
        <v>236</v>
      </c>
    </row>
    <row r="11" spans="2:4" x14ac:dyDescent="0.2">
      <c r="C11">
        <v>6</v>
      </c>
      <c r="D11" t="s">
        <v>237</v>
      </c>
    </row>
    <row r="12" spans="2:4" x14ac:dyDescent="0.2">
      <c r="C12" s="9" t="s">
        <v>271</v>
      </c>
      <c r="D12" t="s">
        <v>238</v>
      </c>
    </row>
    <row r="13" spans="2:4" x14ac:dyDescent="0.2">
      <c r="C13" s="9" t="s">
        <v>272</v>
      </c>
      <c r="D13" t="s">
        <v>273</v>
      </c>
    </row>
    <row r="14" spans="2:4" x14ac:dyDescent="0.2">
      <c r="C14">
        <v>8</v>
      </c>
      <c r="D14" t="s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F35"/>
  <sheetViews>
    <sheetView zoomScale="150" zoomScaleNormal="150" workbookViewId="0">
      <selection activeCell="B2" sqref="B2"/>
    </sheetView>
  </sheetViews>
  <sheetFormatPr defaultRowHeight="12.75" x14ac:dyDescent="0.2"/>
  <cols>
    <col min="2" max="2" width="26.7109375" customWidth="1"/>
    <col min="3" max="3" width="10.5703125" style="1" bestFit="1" customWidth="1"/>
    <col min="4" max="4" width="9.28515625" bestFit="1" customWidth="1"/>
    <col min="5" max="5" width="18.140625" bestFit="1" customWidth="1"/>
    <col min="6" max="6" width="9.7109375" bestFit="1" customWidth="1"/>
  </cols>
  <sheetData>
    <row r="2" spans="2:6" x14ac:dyDescent="0.2">
      <c r="B2" t="s">
        <v>54</v>
      </c>
    </row>
    <row r="3" spans="2:6" x14ac:dyDescent="0.2">
      <c r="B3" t="s">
        <v>53</v>
      </c>
    </row>
    <row r="5" spans="2:6" x14ac:dyDescent="0.2">
      <c r="B5" t="s">
        <v>52</v>
      </c>
    </row>
    <row r="6" spans="2:6" x14ac:dyDescent="0.2">
      <c r="C6" s="10" t="s">
        <v>51</v>
      </c>
    </row>
    <row r="7" spans="2:6" x14ac:dyDescent="0.2">
      <c r="B7" t="s">
        <v>50</v>
      </c>
    </row>
    <row r="8" spans="2:6" x14ac:dyDescent="0.2">
      <c r="C8" s="3"/>
      <c r="D8" s="2"/>
      <c r="E8" s="2"/>
      <c r="F8" s="2"/>
    </row>
    <row r="9" spans="2:6" x14ac:dyDescent="0.2">
      <c r="B9" t="s">
        <v>49</v>
      </c>
    </row>
    <row r="10" spans="2:6" x14ac:dyDescent="0.2">
      <c r="B10" t="s">
        <v>48</v>
      </c>
      <c r="C10" s="1">
        <v>9</v>
      </c>
    </row>
    <row r="11" spans="2:6" x14ac:dyDescent="0.2">
      <c r="B11" t="s">
        <v>47</v>
      </c>
      <c r="C11" s="1">
        <v>3</v>
      </c>
    </row>
    <row r="12" spans="2:6" x14ac:dyDescent="0.2">
      <c r="B12" t="s">
        <v>46</v>
      </c>
      <c r="C12" s="1" t="s">
        <v>45</v>
      </c>
    </row>
    <row r="13" spans="2:6" x14ac:dyDescent="0.2">
      <c r="B13" t="s">
        <v>44</v>
      </c>
      <c r="C13" s="1" t="str">
        <f>ADDRESS(C10,C11,,,C12)</f>
        <v>Introduction!$C$9</v>
      </c>
    </row>
    <row r="15" spans="2:6" x14ac:dyDescent="0.2">
      <c r="B15" t="s">
        <v>43</v>
      </c>
    </row>
    <row r="16" spans="2:6" x14ac:dyDescent="0.2">
      <c r="B16" t="s">
        <v>42</v>
      </c>
    </row>
    <row r="17" spans="2:3" x14ac:dyDescent="0.2">
      <c r="C17" s="10" t="s">
        <v>41</v>
      </c>
    </row>
    <row r="19" spans="2:3" x14ac:dyDescent="0.2">
      <c r="B19" t="s">
        <v>40</v>
      </c>
    </row>
    <row r="20" spans="2:3" x14ac:dyDescent="0.2">
      <c r="B20" t="s">
        <v>39</v>
      </c>
      <c r="C20" s="1">
        <f ca="1">INDIRECT(C13)</f>
        <v>4</v>
      </c>
    </row>
    <row r="22" spans="2:3" x14ac:dyDescent="0.2">
      <c r="B22" t="s">
        <v>38</v>
      </c>
    </row>
    <row r="23" spans="2:3" x14ac:dyDescent="0.2">
      <c r="B23" t="s">
        <v>240</v>
      </c>
    </row>
    <row r="24" spans="2:3" x14ac:dyDescent="0.2">
      <c r="B24" s="2"/>
    </row>
    <row r="25" spans="2:3" x14ac:dyDescent="0.2">
      <c r="B25" s="2" t="s">
        <v>239</v>
      </c>
      <c r="C25" s="2" t="s">
        <v>241</v>
      </c>
    </row>
    <row r="26" spans="2:3" x14ac:dyDescent="0.2">
      <c r="B26" t="s">
        <v>45</v>
      </c>
      <c r="C26">
        <f t="shared" ref="C26:C34" ca="1" si="0">INDIRECT(ADDRESS(9,3,,,B26))</f>
        <v>4</v>
      </c>
    </row>
    <row r="27" spans="2:3" x14ac:dyDescent="0.2">
      <c r="B27" t="s">
        <v>263</v>
      </c>
      <c r="C27" t="str">
        <f t="shared" ca="1" si="0"/>
        <v>Select all filled cells in the chosen direction</v>
      </c>
    </row>
    <row r="28" spans="2:3" x14ac:dyDescent="0.2">
      <c r="B28" t="s">
        <v>264</v>
      </c>
      <c r="C28" t="str">
        <f t="shared" ca="1" si="0"/>
        <v>A similar effect can be achieved when printing by using Print Titles.</v>
      </c>
    </row>
    <row r="29" spans="2:3" x14ac:dyDescent="0.2">
      <c r="B29" t="s">
        <v>265</v>
      </c>
      <c r="C29" t="str">
        <f t="shared" ca="1" si="0"/>
        <v>There's a 'show less decimals' option under the Number area of the Home Ribbon.</v>
      </c>
    </row>
    <row r="30" spans="2:3" x14ac:dyDescent="0.2">
      <c r="B30" t="s">
        <v>266</v>
      </c>
      <c r="C30" t="str">
        <f t="shared" ca="1" si="0"/>
        <v>The 'New Rule' menu can be used to create extremely customisable rules, if the presets aren't sufficient for your needs.</v>
      </c>
    </row>
    <row r="31" spans="2:3" x14ac:dyDescent="0.2">
      <c r="B31" t="s">
        <v>267</v>
      </c>
      <c r="C31" t="str">
        <f t="shared" ca="1" si="0"/>
        <v>A&gt;=B</v>
      </c>
    </row>
    <row r="32" spans="2:3" x14ac:dyDescent="0.2">
      <c r="B32" t="s">
        <v>268</v>
      </c>
      <c r="C32" t="str">
        <f t="shared" ca="1" si="0"/>
        <v>Value</v>
      </c>
    </row>
    <row r="33" spans="2:3" x14ac:dyDescent="0.2">
      <c r="B33" t="s">
        <v>269</v>
      </c>
      <c r="C33" t="str">
        <f t="shared" ca="1" si="0"/>
        <v>Syntax</v>
      </c>
    </row>
    <row r="34" spans="2:3" x14ac:dyDescent="0.2">
      <c r="B34" t="s">
        <v>270</v>
      </c>
      <c r="C34">
        <f t="shared" ca="1" si="0"/>
        <v>41278</v>
      </c>
    </row>
    <row r="35" spans="2:3" x14ac:dyDescent="0.2">
      <c r="C35"/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15"/>
  <sheetViews>
    <sheetView zoomScale="150" zoomScaleNormal="150" workbookViewId="0">
      <selection activeCell="B2" sqref="B2"/>
    </sheetView>
  </sheetViews>
  <sheetFormatPr defaultRowHeight="15" x14ac:dyDescent="0.3"/>
  <cols>
    <col min="1" max="1" width="9.140625" style="11"/>
    <col min="2" max="2" width="22" style="11" customWidth="1"/>
    <col min="3" max="3" width="9.140625" style="12"/>
    <col min="4" max="16384" width="9.140625" style="11"/>
  </cols>
  <sheetData>
    <row r="1" spans="2:4" x14ac:dyDescent="0.3">
      <c r="D1" s="12"/>
    </row>
    <row r="2" spans="2:4" x14ac:dyDescent="0.3">
      <c r="B2" t="s">
        <v>55</v>
      </c>
      <c r="C2"/>
    </row>
    <row r="3" spans="2:4" x14ac:dyDescent="0.3">
      <c r="B3" t="s">
        <v>56</v>
      </c>
      <c r="C3"/>
    </row>
    <row r="4" spans="2:4" x14ac:dyDescent="0.3">
      <c r="B4" t="s">
        <v>57</v>
      </c>
      <c r="C4"/>
    </row>
    <row r="5" spans="2:4" x14ac:dyDescent="0.3">
      <c r="B5"/>
      <c r="C5"/>
    </row>
    <row r="6" spans="2:4" x14ac:dyDescent="0.3">
      <c r="B6" t="s">
        <v>58</v>
      </c>
      <c r="C6" t="s">
        <v>59</v>
      </c>
    </row>
    <row r="7" spans="2:4" x14ac:dyDescent="0.3">
      <c r="B7" t="s">
        <v>60</v>
      </c>
      <c r="C7" t="s">
        <v>61</v>
      </c>
    </row>
    <row r="8" spans="2:4" x14ac:dyDescent="0.3">
      <c r="B8" t="s">
        <v>62</v>
      </c>
      <c r="C8" t="s">
        <v>63</v>
      </c>
    </row>
    <row r="9" spans="2:4" x14ac:dyDescent="0.3">
      <c r="B9" t="s">
        <v>64</v>
      </c>
      <c r="C9" t="s">
        <v>65</v>
      </c>
    </row>
    <row r="10" spans="2:4" x14ac:dyDescent="0.3">
      <c r="B10" t="s">
        <v>66</v>
      </c>
      <c r="C10" t="s">
        <v>67</v>
      </c>
    </row>
    <row r="11" spans="2:4" x14ac:dyDescent="0.3">
      <c r="B11" t="s">
        <v>68</v>
      </c>
      <c r="C11" t="s">
        <v>69</v>
      </c>
    </row>
    <row r="12" spans="2:4" x14ac:dyDescent="0.3">
      <c r="B12" t="s">
        <v>70</v>
      </c>
      <c r="C12" t="s">
        <v>71</v>
      </c>
    </row>
    <row r="13" spans="2:4" x14ac:dyDescent="0.3">
      <c r="B13" t="s">
        <v>72</v>
      </c>
      <c r="C13" t="s">
        <v>73</v>
      </c>
    </row>
    <row r="14" spans="2:4" x14ac:dyDescent="0.3">
      <c r="B14" t="s">
        <v>74</v>
      </c>
      <c r="C14" t="s">
        <v>75</v>
      </c>
    </row>
    <row r="15" spans="2:4" x14ac:dyDescent="0.3">
      <c r="B15" t="s">
        <v>76</v>
      </c>
      <c r="C15" t="s">
        <v>77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C30"/>
  <sheetViews>
    <sheetView zoomScale="150" zoomScaleNormal="150" workbookViewId="0">
      <selection activeCell="B2" sqref="B2"/>
    </sheetView>
  </sheetViews>
  <sheetFormatPr defaultRowHeight="15" x14ac:dyDescent="0.2"/>
  <cols>
    <col min="1" max="1" width="9.140625" style="15"/>
    <col min="2" max="2" width="9.140625" style="14"/>
    <col min="3" max="16384" width="9.140625" style="15"/>
  </cols>
  <sheetData>
    <row r="1" spans="2:3" x14ac:dyDescent="0.2">
      <c r="C1" s="14"/>
    </row>
    <row r="2" spans="2:3" x14ac:dyDescent="0.2">
      <c r="B2" s="13" t="s">
        <v>78</v>
      </c>
    </row>
    <row r="3" spans="2:3" x14ac:dyDescent="0.2">
      <c r="B3" s="13" t="s">
        <v>79</v>
      </c>
    </row>
    <row r="4" spans="2:3" x14ac:dyDescent="0.2">
      <c r="B4" s="13"/>
    </row>
    <row r="5" spans="2:3" x14ac:dyDescent="0.2">
      <c r="B5" s="16" t="s">
        <v>80</v>
      </c>
    </row>
    <row r="6" spans="2:3" x14ac:dyDescent="0.2">
      <c r="B6" s="13"/>
    </row>
    <row r="7" spans="2:3" x14ac:dyDescent="0.2">
      <c r="B7" s="13" t="s">
        <v>81</v>
      </c>
    </row>
    <row r="8" spans="2:3" x14ac:dyDescent="0.2">
      <c r="B8" s="13" t="s">
        <v>82</v>
      </c>
    </row>
    <row r="9" spans="2:3" x14ac:dyDescent="0.2">
      <c r="B9" s="13"/>
      <c r="C9" s="56" t="s">
        <v>232</v>
      </c>
    </row>
    <row r="10" spans="2:3" x14ac:dyDescent="0.2">
      <c r="B10" s="13" t="s">
        <v>83</v>
      </c>
    </row>
    <row r="11" spans="2:3" x14ac:dyDescent="0.2">
      <c r="B11" s="13" t="s">
        <v>84</v>
      </c>
    </row>
    <row r="12" spans="2:3" x14ac:dyDescent="0.2">
      <c r="B12" s="13" t="s">
        <v>85</v>
      </c>
    </row>
    <row r="13" spans="2:3" x14ac:dyDescent="0.2">
      <c r="B13" s="13"/>
    </row>
    <row r="14" spans="2:3" x14ac:dyDescent="0.2">
      <c r="B14" s="16" t="s">
        <v>86</v>
      </c>
    </row>
    <row r="15" spans="2:3" x14ac:dyDescent="0.2">
      <c r="B15" s="13"/>
    </row>
    <row r="16" spans="2:3" x14ac:dyDescent="0.2">
      <c r="B16" s="13" t="s">
        <v>87</v>
      </c>
    </row>
    <row r="17" spans="2:2" x14ac:dyDescent="0.2">
      <c r="B17" s="14" t="s">
        <v>88</v>
      </c>
    </row>
    <row r="18" spans="2:2" x14ac:dyDescent="0.2">
      <c r="B18" s="14" t="s">
        <v>89</v>
      </c>
    </row>
    <row r="20" spans="2:2" x14ac:dyDescent="0.2">
      <c r="B20" s="17" t="s">
        <v>90</v>
      </c>
    </row>
    <row r="22" spans="2:2" x14ac:dyDescent="0.2">
      <c r="B22" s="14" t="s">
        <v>91</v>
      </c>
    </row>
    <row r="23" spans="2:2" x14ac:dyDescent="0.2">
      <c r="B23" s="14" t="s">
        <v>92</v>
      </c>
    </row>
    <row r="24" spans="2:2" x14ac:dyDescent="0.2">
      <c r="B24" s="14" t="s">
        <v>93</v>
      </c>
    </row>
    <row r="26" spans="2:2" x14ac:dyDescent="0.2">
      <c r="B26" s="17" t="s">
        <v>94</v>
      </c>
    </row>
    <row r="28" spans="2:2" x14ac:dyDescent="0.2">
      <c r="B28" s="14" t="s">
        <v>95</v>
      </c>
    </row>
    <row r="29" spans="2:2" x14ac:dyDescent="0.2">
      <c r="B29" s="14" t="s">
        <v>96</v>
      </c>
    </row>
    <row r="30" spans="2:2" x14ac:dyDescent="0.2">
      <c r="B30" s="14" t="s">
        <v>97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  <cellWatches>
    <cellWatch r="D4"/>
  </cellWatch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H31"/>
  <sheetViews>
    <sheetView zoomScale="150" zoomScaleNormal="150" workbookViewId="0">
      <selection activeCell="B2" sqref="B2"/>
    </sheetView>
  </sheetViews>
  <sheetFormatPr defaultRowHeight="12.75" x14ac:dyDescent="0.2"/>
  <cols>
    <col min="3" max="3" width="7.85546875" customWidth="1"/>
    <col min="4" max="4" width="10.28515625" bestFit="1" customWidth="1"/>
    <col min="5" max="5" width="13.85546875" bestFit="1" customWidth="1"/>
    <col min="6" max="6" width="9.42578125" bestFit="1" customWidth="1"/>
    <col min="7" max="7" width="8.42578125" bestFit="1" customWidth="1"/>
    <col min="8" max="8" width="8.85546875" customWidth="1"/>
  </cols>
  <sheetData>
    <row r="2" spans="2:8" x14ac:dyDescent="0.2">
      <c r="B2" t="s">
        <v>201</v>
      </c>
    </row>
    <row r="3" spans="2:8" x14ac:dyDescent="0.2">
      <c r="B3" t="s">
        <v>200</v>
      </c>
    </row>
    <row r="4" spans="2:8" x14ac:dyDescent="0.2">
      <c r="B4" t="s">
        <v>202</v>
      </c>
    </row>
    <row r="6" spans="2:8" x14ac:dyDescent="0.2">
      <c r="B6" s="2" t="s">
        <v>203</v>
      </c>
    </row>
    <row r="8" spans="2:8" x14ac:dyDescent="0.2">
      <c r="B8" t="s">
        <v>204</v>
      </c>
    </row>
    <row r="9" spans="2:8" x14ac:dyDescent="0.2">
      <c r="C9" s="4" t="s">
        <v>205</v>
      </c>
    </row>
    <row r="10" spans="2:8" x14ac:dyDescent="0.2">
      <c r="B10" t="s">
        <v>206</v>
      </c>
    </row>
    <row r="11" spans="2:8" x14ac:dyDescent="0.2">
      <c r="B11" t="s">
        <v>207</v>
      </c>
    </row>
    <row r="13" spans="2:8" x14ac:dyDescent="0.2">
      <c r="B13" t="s">
        <v>208</v>
      </c>
    </row>
    <row r="14" spans="2:8" x14ac:dyDescent="0.2">
      <c r="B14" t="s">
        <v>209</v>
      </c>
    </row>
    <row r="15" spans="2:8" x14ac:dyDescent="0.2">
      <c r="C15" s="5" t="s">
        <v>210</v>
      </c>
      <c r="H15" t="s">
        <v>211</v>
      </c>
    </row>
    <row r="16" spans="2:8" x14ac:dyDescent="0.2">
      <c r="C16" s="5" t="s">
        <v>212</v>
      </c>
      <c r="H16" t="s">
        <v>213</v>
      </c>
    </row>
    <row r="17" spans="2:8" x14ac:dyDescent="0.2">
      <c r="C17" s="5" t="s">
        <v>214</v>
      </c>
      <c r="H17" t="s">
        <v>215</v>
      </c>
    </row>
    <row r="18" spans="2:8" x14ac:dyDescent="0.2">
      <c r="C18" s="5" t="s">
        <v>216</v>
      </c>
      <c r="H18" t="s">
        <v>217</v>
      </c>
    </row>
    <row r="19" spans="2:8" x14ac:dyDescent="0.2">
      <c r="C19" s="5" t="s">
        <v>218</v>
      </c>
      <c r="H19" t="s">
        <v>219</v>
      </c>
    </row>
    <row r="20" spans="2:8" x14ac:dyDescent="0.2">
      <c r="C20" s="5" t="s">
        <v>221</v>
      </c>
      <c r="H20" t="s">
        <v>220</v>
      </c>
    </row>
    <row r="22" spans="2:8" x14ac:dyDescent="0.2">
      <c r="B22" t="s">
        <v>222</v>
      </c>
    </row>
    <row r="23" spans="2:8" ht="13.5" thickBot="1" x14ac:dyDescent="0.25"/>
    <row r="24" spans="2:8" x14ac:dyDescent="0.2">
      <c r="B24" s="67" t="s">
        <v>223</v>
      </c>
      <c r="C24" s="64" t="s">
        <v>227</v>
      </c>
      <c r="D24" s="65"/>
      <c r="E24" s="66"/>
      <c r="F24" s="64" t="s">
        <v>228</v>
      </c>
      <c r="G24" s="65"/>
      <c r="H24" s="66"/>
    </row>
    <row r="25" spans="2:8" ht="13.5" thickBot="1" x14ac:dyDescent="0.25">
      <c r="B25" s="68"/>
      <c r="C25" s="40" t="s">
        <v>224</v>
      </c>
      <c r="D25" s="41" t="s">
        <v>225</v>
      </c>
      <c r="E25" s="42" t="s">
        <v>226</v>
      </c>
      <c r="F25" s="40" t="s">
        <v>229</v>
      </c>
      <c r="G25" s="41" t="s">
        <v>230</v>
      </c>
      <c r="H25" s="42" t="s">
        <v>231</v>
      </c>
    </row>
    <row r="26" spans="2:8" x14ac:dyDescent="0.2">
      <c r="B26" s="52">
        <v>14.5</v>
      </c>
      <c r="C26" s="44">
        <f t="shared" ref="C26:C31" si="0">ROUND(B26,0)</f>
        <v>15</v>
      </c>
      <c r="D26" s="45">
        <f t="shared" ref="D26:D31" si="1">ROUNDUP(B26,0)</f>
        <v>15</v>
      </c>
      <c r="E26" s="46">
        <f t="shared" ref="E26:E31" si="2">ROUNDDOWN(B26,0)</f>
        <v>14</v>
      </c>
      <c r="F26" s="44">
        <f t="shared" ref="F26:F31" si="3">MROUND(B26,0.25)</f>
        <v>14.5</v>
      </c>
      <c r="G26" s="45">
        <f t="shared" ref="G26:G31" si="4">CEILING(B26,0.25)</f>
        <v>14.5</v>
      </c>
      <c r="H26" s="46">
        <f t="shared" ref="H26:H31" si="5">FLOOR(B26,0.25)</f>
        <v>14.5</v>
      </c>
    </row>
    <row r="27" spans="2:8" x14ac:dyDescent="0.2">
      <c r="B27" s="53">
        <v>10.51</v>
      </c>
      <c r="C27" s="47">
        <f t="shared" si="0"/>
        <v>11</v>
      </c>
      <c r="D27" s="43">
        <f t="shared" si="1"/>
        <v>11</v>
      </c>
      <c r="E27" s="48">
        <f t="shared" si="2"/>
        <v>10</v>
      </c>
      <c r="F27" s="47">
        <f t="shared" si="3"/>
        <v>10.5</v>
      </c>
      <c r="G27" s="43">
        <f t="shared" si="4"/>
        <v>10.75</v>
      </c>
      <c r="H27" s="48">
        <f t="shared" si="5"/>
        <v>10.5</v>
      </c>
    </row>
    <row r="28" spans="2:8" x14ac:dyDescent="0.2">
      <c r="B28" s="53">
        <v>15.99</v>
      </c>
      <c r="C28" s="47">
        <f t="shared" si="0"/>
        <v>16</v>
      </c>
      <c r="D28" s="43">
        <f t="shared" si="1"/>
        <v>16</v>
      </c>
      <c r="E28" s="48">
        <f t="shared" si="2"/>
        <v>15</v>
      </c>
      <c r="F28" s="47">
        <f t="shared" si="3"/>
        <v>16</v>
      </c>
      <c r="G28" s="43">
        <f t="shared" si="4"/>
        <v>16</v>
      </c>
      <c r="H28" s="48">
        <f t="shared" si="5"/>
        <v>15.75</v>
      </c>
    </row>
    <row r="29" spans="2:8" x14ac:dyDescent="0.2">
      <c r="B29" s="55">
        <v>1E-3</v>
      </c>
      <c r="C29" s="47">
        <f t="shared" si="0"/>
        <v>0</v>
      </c>
      <c r="D29" s="43">
        <f t="shared" si="1"/>
        <v>1</v>
      </c>
      <c r="E29" s="48">
        <f t="shared" si="2"/>
        <v>0</v>
      </c>
      <c r="F29" s="47">
        <f t="shared" si="3"/>
        <v>0</v>
      </c>
      <c r="G29" s="43">
        <f t="shared" si="4"/>
        <v>0.25</v>
      </c>
      <c r="H29" s="48">
        <f t="shared" si="5"/>
        <v>0</v>
      </c>
    </row>
    <row r="30" spans="2:8" x14ac:dyDescent="0.2">
      <c r="B30" s="53">
        <v>160.75</v>
      </c>
      <c r="C30" s="47">
        <f t="shared" si="0"/>
        <v>161</v>
      </c>
      <c r="D30" s="43">
        <f t="shared" si="1"/>
        <v>161</v>
      </c>
      <c r="E30" s="48">
        <f t="shared" si="2"/>
        <v>160</v>
      </c>
      <c r="F30" s="47">
        <f t="shared" si="3"/>
        <v>160.75</v>
      </c>
      <c r="G30" s="43">
        <f t="shared" si="4"/>
        <v>160.75</v>
      </c>
      <c r="H30" s="48">
        <f t="shared" si="5"/>
        <v>160.75</v>
      </c>
    </row>
    <row r="31" spans="2:8" ht="13.5" thickBot="1" x14ac:dyDescent="0.25">
      <c r="B31" s="54">
        <v>-45.5</v>
      </c>
      <c r="C31" s="49">
        <f t="shared" si="0"/>
        <v>-46</v>
      </c>
      <c r="D31" s="50">
        <f t="shared" si="1"/>
        <v>-46</v>
      </c>
      <c r="E31" s="51">
        <f t="shared" si="2"/>
        <v>-45</v>
      </c>
      <c r="F31" s="49" t="e">
        <f t="shared" si="3"/>
        <v>#NUM!</v>
      </c>
      <c r="G31" s="50">
        <f t="shared" si="4"/>
        <v>-45.5</v>
      </c>
      <c r="H31" s="51">
        <f t="shared" si="5"/>
        <v>-45.5</v>
      </c>
    </row>
  </sheetData>
  <mergeCells count="3">
    <mergeCell ref="C24:E24"/>
    <mergeCell ref="F24:H24"/>
    <mergeCell ref="B24:B25"/>
  </mergeCells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O34"/>
  <sheetViews>
    <sheetView zoomScale="150" zoomScaleNormal="150" workbookViewId="0">
      <selection activeCell="B2" sqref="B2"/>
    </sheetView>
  </sheetViews>
  <sheetFormatPr defaultRowHeight="15" x14ac:dyDescent="0.3"/>
  <cols>
    <col min="1" max="1" width="9.140625" style="59"/>
    <col min="2" max="2" width="11.140625" style="59" customWidth="1"/>
    <col min="3" max="3" width="22.85546875" style="59" customWidth="1"/>
    <col min="4" max="4" width="15.42578125" style="59" bestFit="1" customWidth="1"/>
    <col min="5" max="5" width="22.85546875" style="59" customWidth="1"/>
    <col min="6" max="6" width="9.140625" style="59"/>
    <col min="7" max="7" width="22.85546875" style="59" customWidth="1"/>
    <col min="8" max="8" width="9.140625" style="59"/>
    <col min="9" max="9" width="22.85546875" style="59" customWidth="1"/>
    <col min="10" max="11" width="9.140625" style="59"/>
    <col min="12" max="12" width="10.42578125" style="59" bestFit="1" customWidth="1"/>
    <col min="13" max="16384" width="9.140625" style="59"/>
  </cols>
  <sheetData>
    <row r="2" spans="2:15" ht="15" customHeight="1" x14ac:dyDescent="0.3">
      <c r="B2" s="58" t="s">
        <v>249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5" x14ac:dyDescent="0.3">
      <c r="B3" s="58" t="s">
        <v>250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2:15" ht="15" customHeight="1" x14ac:dyDescent="0.3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2:15" x14ac:dyDescent="0.3">
      <c r="B5" s="58" t="s">
        <v>252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2:15" x14ac:dyDescent="0.3">
      <c r="B6" s="59" t="s">
        <v>251</v>
      </c>
    </row>
    <row r="7" spans="2:15" x14ac:dyDescent="0.3">
      <c r="B7" s="59" t="s">
        <v>253</v>
      </c>
    </row>
    <row r="8" spans="2:15" x14ac:dyDescent="0.3">
      <c r="B8" s="59" t="s">
        <v>254</v>
      </c>
    </row>
    <row r="9" spans="2:15" x14ac:dyDescent="0.3">
      <c r="C9" s="61" t="s">
        <v>255</v>
      </c>
    </row>
    <row r="10" spans="2:15" s="60" customFormat="1" x14ac:dyDescent="0.3">
      <c r="B10" s="61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2:15" s="60" customFormat="1" x14ac:dyDescent="0.3">
      <c r="B11" s="62" t="s">
        <v>257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</row>
    <row r="12" spans="2:15" s="63" customFormat="1" ht="30" x14ac:dyDescent="0.2">
      <c r="B12" s="58">
        <v>1</v>
      </c>
      <c r="C12" s="57" t="s">
        <v>262</v>
      </c>
      <c r="D12" s="58">
        <v>1</v>
      </c>
      <c r="E12" s="57" t="s">
        <v>261</v>
      </c>
      <c r="F12" s="58">
        <v>1</v>
      </c>
      <c r="G12" s="58" t="s">
        <v>242</v>
      </c>
      <c r="H12" s="58">
        <v>12</v>
      </c>
      <c r="I12" s="57" t="s">
        <v>243</v>
      </c>
      <c r="O12" s="58"/>
    </row>
    <row r="13" spans="2:15" s="60" customFormat="1" x14ac:dyDescent="0.3">
      <c r="B13" s="59">
        <v>3</v>
      </c>
      <c r="C13" s="58"/>
      <c r="D13" s="59">
        <v>20</v>
      </c>
      <c r="E13" s="58"/>
      <c r="F13" s="59">
        <v>2</v>
      </c>
      <c r="G13" s="58"/>
      <c r="H13" s="59">
        <v>6</v>
      </c>
      <c r="I13" s="58"/>
      <c r="O13" s="58"/>
    </row>
    <row r="14" spans="2:15" s="60" customFormat="1" x14ac:dyDescent="0.3">
      <c r="B14" s="59">
        <v>4</v>
      </c>
      <c r="C14" s="58"/>
      <c r="D14" s="59">
        <v>3</v>
      </c>
      <c r="E14" s="58"/>
      <c r="F14" s="59">
        <v>3</v>
      </c>
      <c r="G14" s="58"/>
      <c r="H14" s="59">
        <v>21</v>
      </c>
      <c r="I14" s="59"/>
      <c r="O14" s="59"/>
    </row>
    <row r="15" spans="2:15" s="60" customFormat="1" x14ac:dyDescent="0.3">
      <c r="B15" s="59">
        <v>5</v>
      </c>
      <c r="C15" s="59"/>
      <c r="D15" s="59">
        <v>4</v>
      </c>
      <c r="E15" s="59"/>
      <c r="F15" s="59">
        <v>4</v>
      </c>
      <c r="G15" s="59"/>
      <c r="H15" s="59">
        <v>2</v>
      </c>
      <c r="I15" s="59"/>
      <c r="O15" s="59"/>
    </row>
    <row r="16" spans="2:15" x14ac:dyDescent="0.3">
      <c r="B16" s="59">
        <v>6</v>
      </c>
      <c r="D16" s="59">
        <v>5</v>
      </c>
      <c r="F16" s="59">
        <v>10</v>
      </c>
      <c r="H16" s="59">
        <v>10</v>
      </c>
      <c r="L16" s="60"/>
    </row>
    <row r="17" spans="2:12" x14ac:dyDescent="0.3">
      <c r="B17" s="59">
        <v>100</v>
      </c>
      <c r="D17" s="59">
        <v>6</v>
      </c>
      <c r="F17" s="59">
        <v>6</v>
      </c>
      <c r="H17" s="59">
        <v>28</v>
      </c>
      <c r="L17" s="60"/>
    </row>
    <row r="18" spans="2:12" x14ac:dyDescent="0.3">
      <c r="H18" s="59">
        <v>17</v>
      </c>
      <c r="L18" s="60"/>
    </row>
    <row r="19" spans="2:12" ht="15" customHeight="1" x14ac:dyDescent="0.3">
      <c r="B19" s="59">
        <v>1</v>
      </c>
      <c r="C19" s="58" t="s">
        <v>258</v>
      </c>
      <c r="D19" s="59" t="s">
        <v>244</v>
      </c>
      <c r="E19" s="58" t="s">
        <v>259</v>
      </c>
      <c r="H19" s="59">
        <v>23</v>
      </c>
      <c r="J19" s="58"/>
    </row>
    <row r="20" spans="2:12" s="58" customFormat="1" x14ac:dyDescent="0.2">
      <c r="B20" s="58">
        <v>20</v>
      </c>
      <c r="D20" s="58" t="s">
        <v>245</v>
      </c>
      <c r="E20" s="58" t="s">
        <v>260</v>
      </c>
      <c r="H20" s="58">
        <v>30</v>
      </c>
    </row>
    <row r="21" spans="2:12" x14ac:dyDescent="0.3">
      <c r="B21" s="59">
        <v>-8</v>
      </c>
      <c r="C21" s="58"/>
      <c r="D21" s="59" t="s">
        <v>246</v>
      </c>
      <c r="H21" s="59">
        <v>1</v>
      </c>
      <c r="J21" s="58"/>
    </row>
    <row r="22" spans="2:12" x14ac:dyDescent="0.3">
      <c r="B22" s="59">
        <v>14</v>
      </c>
      <c r="C22" s="58"/>
      <c r="D22" s="59" t="s">
        <v>247</v>
      </c>
      <c r="H22" s="59">
        <v>1</v>
      </c>
    </row>
    <row r="23" spans="2:12" x14ac:dyDescent="0.3">
      <c r="B23" s="59">
        <v>-10</v>
      </c>
      <c r="D23" s="59" t="s">
        <v>248</v>
      </c>
      <c r="H23" s="59">
        <v>26</v>
      </c>
    </row>
    <row r="24" spans="2:12" x14ac:dyDescent="0.3">
      <c r="B24" s="59">
        <v>6</v>
      </c>
      <c r="D24" s="59" t="s">
        <v>248</v>
      </c>
      <c r="H24" s="59">
        <v>5</v>
      </c>
    </row>
    <row r="25" spans="2:12" x14ac:dyDescent="0.3">
      <c r="D25" s="59" t="s">
        <v>245</v>
      </c>
      <c r="H25" s="59">
        <v>8</v>
      </c>
    </row>
    <row r="26" spans="2:12" x14ac:dyDescent="0.3">
      <c r="H26" s="59">
        <v>19</v>
      </c>
    </row>
    <row r="27" spans="2:12" ht="15" customHeight="1" x14ac:dyDescent="0.3">
      <c r="B27"/>
      <c r="C27"/>
      <c r="D27" s="58"/>
      <c r="E27" s="58"/>
      <c r="F27" s="58"/>
      <c r="H27" s="59">
        <v>23</v>
      </c>
    </row>
    <row r="28" spans="2:12" x14ac:dyDescent="0.3">
      <c r="B28"/>
      <c r="C28"/>
      <c r="D28" s="58"/>
      <c r="E28" s="58"/>
      <c r="F28" s="58"/>
      <c r="H28" s="59">
        <v>8</v>
      </c>
    </row>
    <row r="29" spans="2:12" x14ac:dyDescent="0.3">
      <c r="B29"/>
      <c r="C29"/>
      <c r="D29" s="58"/>
      <c r="E29" s="58"/>
      <c r="F29" s="58"/>
      <c r="H29" s="59">
        <v>27</v>
      </c>
    </row>
    <row r="30" spans="2:12" x14ac:dyDescent="0.3">
      <c r="B30"/>
      <c r="C30"/>
      <c r="H30" s="59">
        <v>31</v>
      </c>
    </row>
    <row r="31" spans="2:12" x14ac:dyDescent="0.3">
      <c r="B31"/>
      <c r="C31"/>
      <c r="H31" s="59">
        <v>24</v>
      </c>
    </row>
    <row r="32" spans="2:12" x14ac:dyDescent="0.3">
      <c r="B32"/>
      <c r="C32"/>
      <c r="H32" s="59">
        <v>50</v>
      </c>
    </row>
    <row r="33" spans="2:3" x14ac:dyDescent="0.3">
      <c r="B33"/>
      <c r="C33"/>
    </row>
    <row r="34" spans="2:3" x14ac:dyDescent="0.3">
      <c r="B34"/>
      <c r="C34"/>
    </row>
  </sheetData>
  <conditionalFormatting sqref="B12:B17">
    <cfRule type="aboveAverage" dxfId="2" priority="8"/>
  </conditionalFormatting>
  <conditionalFormatting sqref="D12:D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12:F17">
    <cfRule type="iconSet" priority="6">
      <iconSet iconSet="3Flags">
        <cfvo type="percent" val="0"/>
        <cfvo type="percent" val="33"/>
        <cfvo type="percent" val="67"/>
      </iconSet>
    </cfRule>
  </conditionalFormatting>
  <conditionalFormatting sqref="H12:H32">
    <cfRule type="top10" dxfId="1" priority="4" rank="5"/>
  </conditionalFormatting>
  <conditionalFormatting sqref="D19:D25">
    <cfRule type="duplicateValues" dxfId="0" priority="3"/>
  </conditionalFormatting>
  <conditionalFormatting sqref="B19:B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{3D7BB8E1-9FE4-4B9C-BD5F-BE0CE25227AA}</x14:id>
        </ext>
      </extLst>
    </cfRule>
  </conditionalFormatting>
  <pageMargins left="0.7" right="0.7" top="0.75" bottom="0.75" header="0.3" footer="0.3"/>
  <pageSetup paperSize="9" orientation="portrait" r:id="rId1"/>
  <headerFooter>
    <oddFooter>&amp;L&amp;"Times New Roman"&amp;07C:\Documents and Settings\LYFORD\Desktop\Excel knowledge sharing v2.xlsx[&amp;A]&amp;R&amp;"Times New Roman"&amp;07&amp;T &amp;D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7BB8E1-9FE4-4B9C-BD5F-BE0CE25227A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B19:B24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I35"/>
  <sheetViews>
    <sheetView zoomScale="150" zoomScaleNormal="150" workbookViewId="0">
      <selection activeCell="B2" sqref="B2"/>
    </sheetView>
  </sheetViews>
  <sheetFormatPr defaultRowHeight="15" x14ac:dyDescent="0.2"/>
  <cols>
    <col min="1" max="1" width="9.140625" style="15"/>
    <col min="2" max="2" width="10" style="15" customWidth="1"/>
    <col min="3" max="3" width="8.42578125" style="15" bestFit="1" customWidth="1"/>
    <col min="4" max="4" width="20.85546875" style="15" customWidth="1"/>
    <col min="5" max="5" width="21.5703125" style="15" bestFit="1" customWidth="1"/>
    <col min="6" max="6" width="19.5703125" style="15" bestFit="1" customWidth="1"/>
    <col min="7" max="7" width="12.5703125" style="15" bestFit="1" customWidth="1"/>
    <col min="8" max="8" width="19.42578125" style="15" bestFit="1" customWidth="1"/>
    <col min="9" max="9" width="17.140625" style="15" bestFit="1" customWidth="1"/>
    <col min="10" max="16384" width="9.140625" style="15"/>
  </cols>
  <sheetData>
    <row r="2" spans="2:4" x14ac:dyDescent="0.2">
      <c r="B2" s="15" t="s">
        <v>98</v>
      </c>
    </row>
    <row r="4" spans="2:4" x14ac:dyDescent="0.2">
      <c r="B4" s="15" t="s">
        <v>99</v>
      </c>
    </row>
    <row r="5" spans="2:4" x14ac:dyDescent="0.2">
      <c r="C5" s="18" t="s">
        <v>101</v>
      </c>
      <c r="D5" s="15" t="s">
        <v>102</v>
      </c>
    </row>
    <row r="6" spans="2:4" x14ac:dyDescent="0.2">
      <c r="C6" s="18" t="s">
        <v>100</v>
      </c>
      <c r="D6" s="15" t="s">
        <v>103</v>
      </c>
    </row>
    <row r="7" spans="2:4" x14ac:dyDescent="0.2">
      <c r="C7" s="15" t="s">
        <v>104</v>
      </c>
      <c r="D7" s="15" t="s">
        <v>105</v>
      </c>
    </row>
    <row r="8" spans="2:4" x14ac:dyDescent="0.2">
      <c r="C8" s="15" t="s">
        <v>106</v>
      </c>
      <c r="D8" s="15" t="s">
        <v>107</v>
      </c>
    </row>
    <row r="9" spans="2:4" x14ac:dyDescent="0.2">
      <c r="C9" s="15" t="s">
        <v>108</v>
      </c>
      <c r="D9" s="15" t="s">
        <v>109</v>
      </c>
    </row>
    <row r="10" spans="2:4" x14ac:dyDescent="0.2">
      <c r="C10" s="15" t="s">
        <v>110</v>
      </c>
      <c r="D10" s="15" t="s">
        <v>111</v>
      </c>
    </row>
    <row r="11" spans="2:4" x14ac:dyDescent="0.2">
      <c r="C11" s="15" t="s">
        <v>112</v>
      </c>
      <c r="D11" s="15" t="s">
        <v>113</v>
      </c>
    </row>
    <row r="13" spans="2:4" x14ac:dyDescent="0.2">
      <c r="B13" s="15" t="s">
        <v>114</v>
      </c>
    </row>
    <row r="15" spans="2:4" x14ac:dyDescent="0.2">
      <c r="B15" s="19" t="s">
        <v>115</v>
      </c>
    </row>
    <row r="17" spans="2:9" x14ac:dyDescent="0.2">
      <c r="B17" s="15" t="s">
        <v>116</v>
      </c>
    </row>
    <row r="18" spans="2:9" x14ac:dyDescent="0.2">
      <c r="B18" s="15" t="s">
        <v>117</v>
      </c>
    </row>
    <row r="19" spans="2:9" x14ac:dyDescent="0.2">
      <c r="B19" s="15" t="s">
        <v>118</v>
      </c>
    </row>
    <row r="21" spans="2:9" x14ac:dyDescent="0.2">
      <c r="B21" s="15" t="s">
        <v>123</v>
      </c>
    </row>
    <row r="23" spans="2:9" x14ac:dyDescent="0.2">
      <c r="B23" s="20" t="s">
        <v>119</v>
      </c>
      <c r="C23" s="20" t="s">
        <v>120</v>
      </c>
      <c r="D23" s="20" t="s">
        <v>121</v>
      </c>
      <c r="E23" s="20" t="s">
        <v>122</v>
      </c>
      <c r="F23" s="20" t="s">
        <v>124</v>
      </c>
      <c r="G23" s="20" t="s">
        <v>125</v>
      </c>
      <c r="H23" s="20" t="s">
        <v>126</v>
      </c>
      <c r="I23" s="20" t="s">
        <v>127</v>
      </c>
    </row>
    <row r="24" spans="2:9" x14ac:dyDescent="0.2">
      <c r="B24" s="21" t="s">
        <v>6</v>
      </c>
      <c r="C24" s="22">
        <v>-52297</v>
      </c>
      <c r="D24" s="21" t="b">
        <f t="shared" ref="D24:D35" si="0">C24&gt;50000</f>
        <v>0</v>
      </c>
      <c r="E24" s="21" t="b">
        <f t="shared" ref="E24:E35" si="1">C24&lt;-50000</f>
        <v>1</v>
      </c>
      <c r="F24" s="21" t="b">
        <f t="shared" ref="F24:F35" si="2">OR(D24:E24)</f>
        <v>1</v>
      </c>
      <c r="G24" s="21" t="b">
        <f t="shared" ref="G24:G35" si="3">B24="A"</f>
        <v>0</v>
      </c>
      <c r="H24" s="21" t="b">
        <f t="shared" ref="H24:H35" si="4">AND(F24:G24)</f>
        <v>0</v>
      </c>
      <c r="I24" s="21" t="b">
        <f t="shared" ref="I24:I35" si="5">AND(OR(C24&gt;50000,C24&lt;-50000),B24="A")</f>
        <v>0</v>
      </c>
    </row>
    <row r="25" spans="2:9" x14ac:dyDescent="0.2">
      <c r="B25" s="21" t="s">
        <v>4</v>
      </c>
      <c r="C25" s="22">
        <v>-60205</v>
      </c>
      <c r="D25" s="21" t="b">
        <f t="shared" si="0"/>
        <v>0</v>
      </c>
      <c r="E25" s="21" t="b">
        <f t="shared" si="1"/>
        <v>1</v>
      </c>
      <c r="F25" s="21" t="b">
        <f t="shared" si="2"/>
        <v>1</v>
      </c>
      <c r="G25" s="21" t="b">
        <f t="shared" si="3"/>
        <v>1</v>
      </c>
      <c r="H25" s="21" t="b">
        <f t="shared" si="4"/>
        <v>1</v>
      </c>
      <c r="I25" s="21" t="b">
        <f t="shared" si="5"/>
        <v>1</v>
      </c>
    </row>
    <row r="26" spans="2:9" x14ac:dyDescent="0.2">
      <c r="B26" s="21" t="s">
        <v>4</v>
      </c>
      <c r="C26" s="22">
        <v>-87391</v>
      </c>
      <c r="D26" s="21" t="b">
        <f t="shared" si="0"/>
        <v>0</v>
      </c>
      <c r="E26" s="21" t="b">
        <f t="shared" si="1"/>
        <v>1</v>
      </c>
      <c r="F26" s="21" t="b">
        <f t="shared" si="2"/>
        <v>1</v>
      </c>
      <c r="G26" s="21" t="b">
        <f t="shared" si="3"/>
        <v>1</v>
      </c>
      <c r="H26" s="21" t="b">
        <f t="shared" si="4"/>
        <v>1</v>
      </c>
      <c r="I26" s="21" t="b">
        <f t="shared" si="5"/>
        <v>1</v>
      </c>
    </row>
    <row r="27" spans="2:9" x14ac:dyDescent="0.2">
      <c r="B27" s="21" t="s">
        <v>6</v>
      </c>
      <c r="C27" s="22">
        <v>-70271</v>
      </c>
      <c r="D27" s="21" t="b">
        <f t="shared" si="0"/>
        <v>0</v>
      </c>
      <c r="E27" s="21" t="b">
        <f t="shared" si="1"/>
        <v>1</v>
      </c>
      <c r="F27" s="21" t="b">
        <f t="shared" si="2"/>
        <v>1</v>
      </c>
      <c r="G27" s="21" t="b">
        <f t="shared" si="3"/>
        <v>0</v>
      </c>
      <c r="H27" s="21" t="b">
        <f t="shared" si="4"/>
        <v>0</v>
      </c>
      <c r="I27" s="21" t="b">
        <f t="shared" si="5"/>
        <v>0</v>
      </c>
    </row>
    <row r="28" spans="2:9" x14ac:dyDescent="0.2">
      <c r="B28" s="21" t="s">
        <v>6</v>
      </c>
      <c r="C28" s="22">
        <v>54988</v>
      </c>
      <c r="D28" s="21" t="b">
        <f t="shared" si="0"/>
        <v>1</v>
      </c>
      <c r="E28" s="21" t="b">
        <f t="shared" si="1"/>
        <v>0</v>
      </c>
      <c r="F28" s="21" t="b">
        <f t="shared" si="2"/>
        <v>1</v>
      </c>
      <c r="G28" s="21" t="b">
        <f t="shared" si="3"/>
        <v>0</v>
      </c>
      <c r="H28" s="21" t="b">
        <f t="shared" si="4"/>
        <v>0</v>
      </c>
      <c r="I28" s="21" t="b">
        <f t="shared" si="5"/>
        <v>0</v>
      </c>
    </row>
    <row r="29" spans="2:9" x14ac:dyDescent="0.2">
      <c r="B29" s="21" t="s">
        <v>5</v>
      </c>
      <c r="C29" s="22">
        <v>17197</v>
      </c>
      <c r="D29" s="21" t="b">
        <f t="shared" si="0"/>
        <v>0</v>
      </c>
      <c r="E29" s="21" t="b">
        <f t="shared" si="1"/>
        <v>0</v>
      </c>
      <c r="F29" s="21" t="b">
        <f t="shared" si="2"/>
        <v>0</v>
      </c>
      <c r="G29" s="21" t="b">
        <f t="shared" si="3"/>
        <v>0</v>
      </c>
      <c r="H29" s="21" t="b">
        <f t="shared" si="4"/>
        <v>0</v>
      </c>
      <c r="I29" s="21" t="b">
        <f t="shared" si="5"/>
        <v>0</v>
      </c>
    </row>
    <row r="30" spans="2:9" x14ac:dyDescent="0.2">
      <c r="B30" s="21" t="s">
        <v>4</v>
      </c>
      <c r="C30" s="22">
        <v>11783</v>
      </c>
      <c r="D30" s="21" t="b">
        <f t="shared" si="0"/>
        <v>0</v>
      </c>
      <c r="E30" s="21" t="b">
        <f t="shared" si="1"/>
        <v>0</v>
      </c>
      <c r="F30" s="21" t="b">
        <f t="shared" si="2"/>
        <v>0</v>
      </c>
      <c r="G30" s="21" t="b">
        <f t="shared" si="3"/>
        <v>1</v>
      </c>
      <c r="H30" s="21" t="b">
        <f t="shared" si="4"/>
        <v>0</v>
      </c>
      <c r="I30" s="21" t="b">
        <f t="shared" si="5"/>
        <v>0</v>
      </c>
    </row>
    <row r="31" spans="2:9" x14ac:dyDescent="0.2">
      <c r="B31" s="21" t="s">
        <v>5</v>
      </c>
      <c r="C31" s="22">
        <v>81338</v>
      </c>
      <c r="D31" s="21" t="b">
        <f t="shared" si="0"/>
        <v>1</v>
      </c>
      <c r="E31" s="21" t="b">
        <f t="shared" si="1"/>
        <v>0</v>
      </c>
      <c r="F31" s="21" t="b">
        <f t="shared" si="2"/>
        <v>1</v>
      </c>
      <c r="G31" s="21" t="b">
        <f t="shared" si="3"/>
        <v>0</v>
      </c>
      <c r="H31" s="21" t="b">
        <f t="shared" si="4"/>
        <v>0</v>
      </c>
      <c r="I31" s="21" t="b">
        <f t="shared" si="5"/>
        <v>0</v>
      </c>
    </row>
    <row r="32" spans="2:9" x14ac:dyDescent="0.2">
      <c r="B32" s="21" t="s">
        <v>5</v>
      </c>
      <c r="C32" s="22">
        <v>-87984</v>
      </c>
      <c r="D32" s="21" t="b">
        <f t="shared" si="0"/>
        <v>0</v>
      </c>
      <c r="E32" s="21" t="b">
        <f t="shared" si="1"/>
        <v>1</v>
      </c>
      <c r="F32" s="21" t="b">
        <f t="shared" si="2"/>
        <v>1</v>
      </c>
      <c r="G32" s="21" t="b">
        <f t="shared" si="3"/>
        <v>0</v>
      </c>
      <c r="H32" s="21" t="b">
        <f t="shared" si="4"/>
        <v>0</v>
      </c>
      <c r="I32" s="21" t="b">
        <f t="shared" si="5"/>
        <v>0</v>
      </c>
    </row>
    <row r="33" spans="2:9" x14ac:dyDescent="0.2">
      <c r="B33" s="21" t="s">
        <v>6</v>
      </c>
      <c r="C33" s="22">
        <v>69029</v>
      </c>
      <c r="D33" s="21" t="b">
        <f t="shared" si="0"/>
        <v>1</v>
      </c>
      <c r="E33" s="21" t="b">
        <f t="shared" si="1"/>
        <v>0</v>
      </c>
      <c r="F33" s="21" t="b">
        <f t="shared" si="2"/>
        <v>1</v>
      </c>
      <c r="G33" s="21" t="b">
        <f t="shared" si="3"/>
        <v>0</v>
      </c>
      <c r="H33" s="21" t="b">
        <f t="shared" si="4"/>
        <v>0</v>
      </c>
      <c r="I33" s="21" t="b">
        <f t="shared" si="5"/>
        <v>0</v>
      </c>
    </row>
    <row r="34" spans="2:9" x14ac:dyDescent="0.2">
      <c r="B34" s="21" t="s">
        <v>6</v>
      </c>
      <c r="C34" s="22">
        <v>-96460</v>
      </c>
      <c r="D34" s="21" t="b">
        <f t="shared" si="0"/>
        <v>0</v>
      </c>
      <c r="E34" s="21" t="b">
        <f t="shared" si="1"/>
        <v>1</v>
      </c>
      <c r="F34" s="21" t="b">
        <f t="shared" si="2"/>
        <v>1</v>
      </c>
      <c r="G34" s="21" t="b">
        <f t="shared" si="3"/>
        <v>0</v>
      </c>
      <c r="H34" s="21" t="b">
        <f t="shared" si="4"/>
        <v>0</v>
      </c>
      <c r="I34" s="21" t="b">
        <f t="shared" si="5"/>
        <v>0</v>
      </c>
    </row>
    <row r="35" spans="2:9" x14ac:dyDescent="0.2">
      <c r="B35" s="21" t="s">
        <v>4</v>
      </c>
      <c r="C35" s="22">
        <v>73672</v>
      </c>
      <c r="D35" s="21" t="b">
        <f t="shared" si="0"/>
        <v>1</v>
      </c>
      <c r="E35" s="21" t="b">
        <f t="shared" si="1"/>
        <v>0</v>
      </c>
      <c r="F35" s="21" t="b">
        <f t="shared" si="2"/>
        <v>1</v>
      </c>
      <c r="G35" s="21" t="b">
        <f t="shared" si="3"/>
        <v>1</v>
      </c>
      <c r="H35" s="21" t="b">
        <f t="shared" si="4"/>
        <v>1</v>
      </c>
      <c r="I35" s="21" t="b">
        <f t="shared" si="5"/>
        <v>1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41"/>
  <sheetViews>
    <sheetView zoomScale="150" zoomScaleNormal="150" workbookViewId="0">
      <selection activeCell="B2" sqref="B2"/>
    </sheetView>
  </sheetViews>
  <sheetFormatPr defaultRowHeight="15" x14ac:dyDescent="0.2"/>
  <cols>
    <col min="1" max="1" width="9.140625" style="15"/>
    <col min="2" max="2" width="10" style="15" customWidth="1"/>
    <col min="3" max="3" width="8.42578125" style="15" bestFit="1" customWidth="1"/>
    <col min="4" max="4" width="34.42578125" style="15" bestFit="1" customWidth="1"/>
    <col min="5" max="5" width="13" style="15" bestFit="1" customWidth="1"/>
    <col min="6" max="6" width="17.42578125" style="15" bestFit="1" customWidth="1"/>
    <col min="7" max="16384" width="9.140625" style="15"/>
  </cols>
  <sheetData>
    <row r="2" spans="2:6" x14ac:dyDescent="0.2">
      <c r="B2" s="15" t="s">
        <v>128</v>
      </c>
    </row>
    <row r="3" spans="2:6" x14ac:dyDescent="0.2">
      <c r="B3" s="15" t="s">
        <v>129</v>
      </c>
    </row>
    <row r="4" spans="2:6" x14ac:dyDescent="0.2">
      <c r="B4" s="15" t="s">
        <v>130</v>
      </c>
    </row>
    <row r="5" spans="2:6" x14ac:dyDescent="0.2">
      <c r="B5" s="15" t="s">
        <v>131</v>
      </c>
      <c r="C5" s="18"/>
    </row>
    <row r="6" spans="2:6" x14ac:dyDescent="0.2">
      <c r="C6" s="18" t="s">
        <v>132</v>
      </c>
    </row>
    <row r="8" spans="2:6" x14ac:dyDescent="0.2">
      <c r="B8" s="15" t="s">
        <v>133</v>
      </c>
    </row>
    <row r="9" spans="2:6" x14ac:dyDescent="0.2">
      <c r="B9" s="20" t="s">
        <v>119</v>
      </c>
      <c r="C9" s="20" t="s">
        <v>120</v>
      </c>
      <c r="D9" s="20" t="s">
        <v>134</v>
      </c>
      <c r="E9" s="20" t="s">
        <v>135</v>
      </c>
      <c r="F9" s="20" t="s">
        <v>136</v>
      </c>
    </row>
    <row r="10" spans="2:6" x14ac:dyDescent="0.2">
      <c r="B10" s="21" t="s">
        <v>6</v>
      </c>
      <c r="C10" s="22">
        <v>-52297</v>
      </c>
      <c r="D10" s="21" t="b">
        <f t="shared" ref="D10:D21" si="0">AND(OR(C10&gt;50000,C10&lt;-50000),B10="A")</f>
        <v>0</v>
      </c>
      <c r="E10" s="21" t="str">
        <f t="shared" ref="E10:E21" si="1">IF(D10,"Within review","Out of scope")</f>
        <v>Out of scope</v>
      </c>
      <c r="F10" s="21" t="str">
        <f t="shared" ref="F10:F21" si="2">IF(AND(OR(C10&gt;50000,C10&lt;-50000),B10="A"),"Within review","Out of scope")</f>
        <v>Out of scope</v>
      </c>
    </row>
    <row r="11" spans="2:6" x14ac:dyDescent="0.2">
      <c r="B11" s="21" t="s">
        <v>4</v>
      </c>
      <c r="C11" s="22">
        <v>-60205</v>
      </c>
      <c r="D11" s="21" t="b">
        <f t="shared" si="0"/>
        <v>1</v>
      </c>
      <c r="E11" s="21" t="str">
        <f t="shared" si="1"/>
        <v>Within review</v>
      </c>
      <c r="F11" s="21" t="str">
        <f t="shared" si="2"/>
        <v>Within review</v>
      </c>
    </row>
    <row r="12" spans="2:6" x14ac:dyDescent="0.2">
      <c r="B12" s="21" t="s">
        <v>4</v>
      </c>
      <c r="C12" s="22">
        <v>-87391</v>
      </c>
      <c r="D12" s="21" t="b">
        <f t="shared" si="0"/>
        <v>1</v>
      </c>
      <c r="E12" s="21" t="str">
        <f t="shared" si="1"/>
        <v>Within review</v>
      </c>
      <c r="F12" s="21" t="str">
        <f t="shared" si="2"/>
        <v>Within review</v>
      </c>
    </row>
    <row r="13" spans="2:6" x14ac:dyDescent="0.2">
      <c r="B13" s="21" t="s">
        <v>6</v>
      </c>
      <c r="C13" s="22">
        <v>-70271</v>
      </c>
      <c r="D13" s="21" t="b">
        <f t="shared" si="0"/>
        <v>0</v>
      </c>
      <c r="E13" s="21" t="str">
        <f t="shared" si="1"/>
        <v>Out of scope</v>
      </c>
      <c r="F13" s="21" t="str">
        <f t="shared" si="2"/>
        <v>Out of scope</v>
      </c>
    </row>
    <row r="14" spans="2:6" x14ac:dyDescent="0.2">
      <c r="B14" s="21" t="s">
        <v>6</v>
      </c>
      <c r="C14" s="22">
        <v>54988</v>
      </c>
      <c r="D14" s="21" t="b">
        <f t="shared" si="0"/>
        <v>0</v>
      </c>
      <c r="E14" s="21" t="str">
        <f t="shared" si="1"/>
        <v>Out of scope</v>
      </c>
      <c r="F14" s="21" t="str">
        <f t="shared" si="2"/>
        <v>Out of scope</v>
      </c>
    </row>
    <row r="15" spans="2:6" x14ac:dyDescent="0.2">
      <c r="B15" s="21" t="s">
        <v>5</v>
      </c>
      <c r="C15" s="22">
        <v>17197</v>
      </c>
      <c r="D15" s="21" t="b">
        <f t="shared" si="0"/>
        <v>0</v>
      </c>
      <c r="E15" s="21" t="str">
        <f t="shared" si="1"/>
        <v>Out of scope</v>
      </c>
      <c r="F15" s="21" t="str">
        <f t="shared" si="2"/>
        <v>Out of scope</v>
      </c>
    </row>
    <row r="16" spans="2:6" x14ac:dyDescent="0.2">
      <c r="B16" s="21" t="s">
        <v>4</v>
      </c>
      <c r="C16" s="22">
        <v>11783</v>
      </c>
      <c r="D16" s="21" t="b">
        <f t="shared" si="0"/>
        <v>0</v>
      </c>
      <c r="E16" s="21" t="str">
        <f t="shared" si="1"/>
        <v>Out of scope</v>
      </c>
      <c r="F16" s="21" t="str">
        <f t="shared" si="2"/>
        <v>Out of scope</v>
      </c>
    </row>
    <row r="17" spans="2:6" x14ac:dyDescent="0.2">
      <c r="B17" s="21" t="s">
        <v>5</v>
      </c>
      <c r="C17" s="22">
        <v>81338</v>
      </c>
      <c r="D17" s="21" t="b">
        <f t="shared" si="0"/>
        <v>0</v>
      </c>
      <c r="E17" s="21" t="str">
        <f t="shared" si="1"/>
        <v>Out of scope</v>
      </c>
      <c r="F17" s="21" t="str">
        <f t="shared" si="2"/>
        <v>Out of scope</v>
      </c>
    </row>
    <row r="18" spans="2:6" x14ac:dyDescent="0.2">
      <c r="B18" s="21" t="s">
        <v>5</v>
      </c>
      <c r="C18" s="22">
        <v>-87984</v>
      </c>
      <c r="D18" s="21" t="b">
        <f t="shared" si="0"/>
        <v>0</v>
      </c>
      <c r="E18" s="21" t="str">
        <f t="shared" si="1"/>
        <v>Out of scope</v>
      </c>
      <c r="F18" s="21" t="str">
        <f t="shared" si="2"/>
        <v>Out of scope</v>
      </c>
    </row>
    <row r="19" spans="2:6" x14ac:dyDescent="0.2">
      <c r="B19" s="21" t="s">
        <v>6</v>
      </c>
      <c r="C19" s="22">
        <v>69029</v>
      </c>
      <c r="D19" s="21" t="b">
        <f t="shared" si="0"/>
        <v>0</v>
      </c>
      <c r="E19" s="21" t="str">
        <f t="shared" si="1"/>
        <v>Out of scope</v>
      </c>
      <c r="F19" s="21" t="str">
        <f t="shared" si="2"/>
        <v>Out of scope</v>
      </c>
    </row>
    <row r="20" spans="2:6" x14ac:dyDescent="0.2">
      <c r="B20" s="21" t="s">
        <v>6</v>
      </c>
      <c r="C20" s="22">
        <v>-96460</v>
      </c>
      <c r="D20" s="21" t="b">
        <f t="shared" si="0"/>
        <v>0</v>
      </c>
      <c r="E20" s="21" t="str">
        <f t="shared" si="1"/>
        <v>Out of scope</v>
      </c>
      <c r="F20" s="21" t="str">
        <f t="shared" si="2"/>
        <v>Out of scope</v>
      </c>
    </row>
    <row r="21" spans="2:6" x14ac:dyDescent="0.2">
      <c r="B21" s="21" t="s">
        <v>4</v>
      </c>
      <c r="C21" s="22">
        <v>73672</v>
      </c>
      <c r="D21" s="21" t="b">
        <f t="shared" si="0"/>
        <v>1</v>
      </c>
      <c r="E21" s="21" t="str">
        <f t="shared" si="1"/>
        <v>Within review</v>
      </c>
      <c r="F21" s="21" t="str">
        <f t="shared" si="2"/>
        <v>Within review</v>
      </c>
    </row>
    <row r="23" spans="2:6" x14ac:dyDescent="0.2">
      <c r="B23" s="19" t="s">
        <v>137</v>
      </c>
    </row>
    <row r="25" spans="2:6" x14ac:dyDescent="0.2">
      <c r="B25" s="15" t="s">
        <v>138</v>
      </c>
    </row>
    <row r="26" spans="2:6" x14ac:dyDescent="0.2">
      <c r="B26" s="15" t="s">
        <v>139</v>
      </c>
    </row>
    <row r="27" spans="2:6" x14ac:dyDescent="0.2">
      <c r="B27" s="15" t="s">
        <v>140</v>
      </c>
    </row>
    <row r="29" spans="2:6" x14ac:dyDescent="0.2">
      <c r="B29" s="20" t="s">
        <v>119</v>
      </c>
      <c r="C29" s="20" t="s">
        <v>120</v>
      </c>
      <c r="D29" s="20" t="s">
        <v>141</v>
      </c>
      <c r="E29" s="20"/>
      <c r="F29" s="20"/>
    </row>
    <row r="30" spans="2:6" x14ac:dyDescent="0.2">
      <c r="B30" s="21" t="s">
        <v>6</v>
      </c>
      <c r="C30" s="22">
        <v>-52297</v>
      </c>
      <c r="D30" s="21" t="str">
        <f t="shared" ref="D30:D41" si="3">IF(OR(C30&gt;50000,C30&lt;-50000),IF(B30="A","Within review","Above threshold but wrong tax group"),IF(B30="A","Correct tax group but below threshold","Out of scope"))</f>
        <v>Above threshold but wrong tax group</v>
      </c>
      <c r="E30" s="21"/>
      <c r="F30" s="21"/>
    </row>
    <row r="31" spans="2:6" x14ac:dyDescent="0.2">
      <c r="B31" s="21" t="s">
        <v>4</v>
      </c>
      <c r="C31" s="22">
        <v>-60205</v>
      </c>
      <c r="D31" s="21" t="str">
        <f t="shared" si="3"/>
        <v>Within review</v>
      </c>
      <c r="E31" s="21"/>
      <c r="F31" s="21"/>
    </row>
    <row r="32" spans="2:6" x14ac:dyDescent="0.2">
      <c r="B32" s="21" t="s">
        <v>4</v>
      </c>
      <c r="C32" s="22">
        <v>-87391</v>
      </c>
      <c r="D32" s="21" t="str">
        <f t="shared" si="3"/>
        <v>Within review</v>
      </c>
      <c r="E32" s="21"/>
      <c r="F32" s="21"/>
    </row>
    <row r="33" spans="2:6" x14ac:dyDescent="0.2">
      <c r="B33" s="21" t="s">
        <v>6</v>
      </c>
      <c r="C33" s="22">
        <v>-70271</v>
      </c>
      <c r="D33" s="21" t="str">
        <f t="shared" si="3"/>
        <v>Above threshold but wrong tax group</v>
      </c>
      <c r="E33" s="21"/>
      <c r="F33" s="21"/>
    </row>
    <row r="34" spans="2:6" x14ac:dyDescent="0.2">
      <c r="B34" s="21" t="s">
        <v>6</v>
      </c>
      <c r="C34" s="22">
        <v>54988</v>
      </c>
      <c r="D34" s="21" t="str">
        <f t="shared" si="3"/>
        <v>Above threshold but wrong tax group</v>
      </c>
      <c r="E34" s="21"/>
      <c r="F34" s="21"/>
    </row>
    <row r="35" spans="2:6" x14ac:dyDescent="0.2">
      <c r="B35" s="21" t="s">
        <v>5</v>
      </c>
      <c r="C35" s="22">
        <v>17197</v>
      </c>
      <c r="D35" s="21" t="str">
        <f t="shared" si="3"/>
        <v>Out of scope</v>
      </c>
      <c r="E35" s="21"/>
      <c r="F35" s="21"/>
    </row>
    <row r="36" spans="2:6" x14ac:dyDescent="0.2">
      <c r="B36" s="21" t="s">
        <v>4</v>
      </c>
      <c r="C36" s="22">
        <v>11783</v>
      </c>
      <c r="D36" s="21" t="str">
        <f t="shared" si="3"/>
        <v>Correct tax group but below threshold</v>
      </c>
      <c r="E36" s="21"/>
      <c r="F36" s="21"/>
    </row>
    <row r="37" spans="2:6" x14ac:dyDescent="0.2">
      <c r="B37" s="21" t="s">
        <v>5</v>
      </c>
      <c r="C37" s="22">
        <v>81338</v>
      </c>
      <c r="D37" s="21" t="str">
        <f t="shared" si="3"/>
        <v>Above threshold but wrong tax group</v>
      </c>
      <c r="E37" s="21"/>
      <c r="F37" s="21"/>
    </row>
    <row r="38" spans="2:6" x14ac:dyDescent="0.2">
      <c r="B38" s="21" t="s">
        <v>5</v>
      </c>
      <c r="C38" s="22">
        <v>-87984</v>
      </c>
      <c r="D38" s="21" t="str">
        <f t="shared" si="3"/>
        <v>Above threshold but wrong tax group</v>
      </c>
      <c r="E38" s="21"/>
      <c r="F38" s="21"/>
    </row>
    <row r="39" spans="2:6" x14ac:dyDescent="0.2">
      <c r="B39" s="21" t="s">
        <v>6</v>
      </c>
      <c r="C39" s="22">
        <v>69029</v>
      </c>
      <c r="D39" s="21" t="str">
        <f t="shared" si="3"/>
        <v>Above threshold but wrong tax group</v>
      </c>
      <c r="E39" s="21"/>
      <c r="F39" s="21"/>
    </row>
    <row r="40" spans="2:6" x14ac:dyDescent="0.2">
      <c r="B40" s="21" t="s">
        <v>6</v>
      </c>
      <c r="C40" s="22">
        <v>-96460</v>
      </c>
      <c r="D40" s="21" t="str">
        <f t="shared" si="3"/>
        <v>Above threshold but wrong tax group</v>
      </c>
      <c r="E40" s="21"/>
      <c r="F40" s="21"/>
    </row>
    <row r="41" spans="2:6" x14ac:dyDescent="0.2">
      <c r="B41" s="21" t="s">
        <v>4</v>
      </c>
      <c r="C41" s="22">
        <v>73672</v>
      </c>
      <c r="D41" s="21" t="str">
        <f t="shared" si="3"/>
        <v>Within review</v>
      </c>
      <c r="E41" s="21"/>
      <c r="F41" s="21"/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D25"/>
  <sheetViews>
    <sheetView zoomScale="150" zoomScaleNormal="150" workbookViewId="0">
      <selection activeCell="B2" sqref="B2"/>
    </sheetView>
  </sheetViews>
  <sheetFormatPr defaultRowHeight="12.75" x14ac:dyDescent="0.2"/>
  <cols>
    <col min="3" max="3" width="8.42578125" bestFit="1" customWidth="1"/>
    <col min="4" max="4" width="24.28515625" bestFit="1" customWidth="1"/>
  </cols>
  <sheetData>
    <row r="2" spans="2:4" x14ac:dyDescent="0.2">
      <c r="B2" t="s">
        <v>175</v>
      </c>
    </row>
    <row r="3" spans="2:4" x14ac:dyDescent="0.2">
      <c r="B3" t="s">
        <v>176</v>
      </c>
    </row>
    <row r="4" spans="2:4" x14ac:dyDescent="0.2">
      <c r="B4" t="s">
        <v>177</v>
      </c>
    </row>
    <row r="5" spans="2:4" x14ac:dyDescent="0.2">
      <c r="B5" t="s">
        <v>178</v>
      </c>
    </row>
    <row r="6" spans="2:4" x14ac:dyDescent="0.2">
      <c r="B6" t="s">
        <v>179</v>
      </c>
    </row>
    <row r="8" spans="2:4" x14ac:dyDescent="0.2">
      <c r="B8" t="s">
        <v>180</v>
      </c>
    </row>
    <row r="9" spans="2:4" ht="15" x14ac:dyDescent="0.2">
      <c r="C9" s="18" t="s">
        <v>101</v>
      </c>
      <c r="D9" s="15" t="s">
        <v>102</v>
      </c>
    </row>
    <row r="10" spans="2:4" ht="15" x14ac:dyDescent="0.2">
      <c r="C10" s="18" t="s">
        <v>4</v>
      </c>
      <c r="D10" s="15" t="s">
        <v>181</v>
      </c>
    </row>
    <row r="11" spans="2:4" ht="15" x14ac:dyDescent="0.2">
      <c r="C11" s="15" t="s">
        <v>182</v>
      </c>
      <c r="D11" s="15" t="s">
        <v>183</v>
      </c>
    </row>
    <row r="12" spans="2:4" ht="15" x14ac:dyDescent="0.2">
      <c r="C12" s="15" t="s">
        <v>191</v>
      </c>
      <c r="D12" s="15" t="s">
        <v>184</v>
      </c>
    </row>
    <row r="13" spans="2:4" ht="15" x14ac:dyDescent="0.2">
      <c r="C13" s="15" t="s">
        <v>185</v>
      </c>
      <c r="D13" s="15" t="s">
        <v>186</v>
      </c>
    </row>
    <row r="14" spans="2:4" ht="15" x14ac:dyDescent="0.2">
      <c r="C14" s="15" t="s">
        <v>187</v>
      </c>
      <c r="D14" s="15" t="s">
        <v>188</v>
      </c>
    </row>
    <row r="15" spans="2:4" ht="15" x14ac:dyDescent="0.2">
      <c r="C15" s="15" t="s">
        <v>189</v>
      </c>
      <c r="D15" s="15" t="s">
        <v>190</v>
      </c>
    </row>
    <row r="17" spans="2:3" x14ac:dyDescent="0.2">
      <c r="B17" t="s">
        <v>193</v>
      </c>
    </row>
    <row r="18" spans="2:3" ht="15" x14ac:dyDescent="0.2">
      <c r="C18" s="18" t="s">
        <v>194</v>
      </c>
    </row>
    <row r="19" spans="2:3" x14ac:dyDescent="0.2">
      <c r="C19" s="5" t="s">
        <v>195</v>
      </c>
    </row>
    <row r="20" spans="2:3" x14ac:dyDescent="0.2">
      <c r="B20" s="4" t="s">
        <v>196</v>
      </c>
      <c r="C20" s="5" t="s">
        <v>197</v>
      </c>
    </row>
    <row r="22" spans="2:3" x14ac:dyDescent="0.2">
      <c r="B22" s="2" t="s">
        <v>192</v>
      </c>
    </row>
    <row r="24" spans="2:3" x14ac:dyDescent="0.2">
      <c r="B24" t="s">
        <v>198</v>
      </c>
    </row>
    <row r="25" spans="2:3" x14ac:dyDescent="0.2">
      <c r="B25" t="s">
        <v>199</v>
      </c>
    </row>
  </sheetData>
  <pageMargins left="0.7" right="0.7" top="0.75" bottom="0.75" header="0.3" footer="0.3"/>
  <pageSetup paperSize="9" orientation="portrait" r:id="rId1"/>
  <headerFooter>
    <oddFooter>&amp;L&amp;"Times New Roman"&amp;07C:\Users\boutts\Desktop\Sheet.xltm&amp;R&amp;"Times New Roman"&amp;07&amp;T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514"/>
  <sheetViews>
    <sheetView zoomScaleNormal="100" workbookViewId="0">
      <selection activeCell="B2" sqref="B2"/>
    </sheetView>
  </sheetViews>
  <sheetFormatPr defaultRowHeight="12.75" outlineLevelRow="1" x14ac:dyDescent="0.2"/>
  <cols>
    <col min="1" max="1" width="54.5703125" style="6" bestFit="1" customWidth="1"/>
    <col min="2" max="2" width="11.28515625" style="6" bestFit="1" customWidth="1"/>
    <col min="3" max="3" width="12.5703125" style="7" bestFit="1" customWidth="1"/>
    <col min="4" max="4" width="9.7109375" style="6" bestFit="1" customWidth="1"/>
    <col min="5" max="5" width="11.28515625" style="6" bestFit="1" customWidth="1"/>
    <col min="6" max="6" width="8.140625" style="6" bestFit="1" customWidth="1"/>
    <col min="7" max="7" width="11.42578125" style="6" bestFit="1" customWidth="1"/>
    <col min="8" max="8" width="13.85546875" style="6" bestFit="1" customWidth="1"/>
    <col min="9" max="9" width="10.85546875" style="6" bestFit="1" customWidth="1"/>
    <col min="10" max="10" width="18" style="6" bestFit="1" customWidth="1"/>
    <col min="11" max="11" width="3.7109375" style="6" customWidth="1"/>
    <col min="12" max="12" width="61.28515625" style="6" bestFit="1" customWidth="1"/>
    <col min="13" max="16384" width="9.140625" style="6"/>
  </cols>
  <sheetData>
    <row r="1" spans="3:11" x14ac:dyDescent="0.2">
      <c r="C1" s="26" t="s">
        <v>36</v>
      </c>
      <c r="D1" s="27" t="s">
        <v>35</v>
      </c>
      <c r="E1" s="27" t="s">
        <v>34</v>
      </c>
      <c r="F1" s="27" t="s">
        <v>33</v>
      </c>
      <c r="G1" s="27" t="s">
        <v>32</v>
      </c>
      <c r="H1" s="27" t="s">
        <v>31</v>
      </c>
      <c r="I1" s="27" t="s">
        <v>30</v>
      </c>
      <c r="J1" s="27" t="s">
        <v>29</v>
      </c>
      <c r="K1" s="28"/>
    </row>
    <row r="2" spans="3:11" x14ac:dyDescent="0.2">
      <c r="C2" s="29">
        <v>41275</v>
      </c>
      <c r="D2" s="30" t="s">
        <v>11</v>
      </c>
      <c r="E2" s="30" t="s">
        <v>19</v>
      </c>
      <c r="F2" s="31">
        <v>3090</v>
      </c>
      <c r="G2" s="30" t="s">
        <v>9</v>
      </c>
      <c r="H2" s="30" t="s">
        <v>8</v>
      </c>
      <c r="I2" s="30">
        <v>24</v>
      </c>
      <c r="J2" s="32">
        <v>32.26</v>
      </c>
      <c r="K2" s="25"/>
    </row>
    <row r="3" spans="3:11" hidden="1" outlineLevel="1" x14ac:dyDescent="0.2">
      <c r="C3" s="23">
        <v>41275</v>
      </c>
      <c r="D3" s="24" t="s">
        <v>11</v>
      </c>
      <c r="E3" s="24" t="s">
        <v>19</v>
      </c>
      <c r="F3" s="33">
        <v>3036</v>
      </c>
      <c r="G3" s="24" t="s">
        <v>17</v>
      </c>
      <c r="H3" s="24" t="s">
        <v>16</v>
      </c>
      <c r="I3" s="24">
        <v>40</v>
      </c>
      <c r="J3" s="25">
        <v>74.8</v>
      </c>
      <c r="K3" s="25"/>
    </row>
    <row r="4" spans="3:11" hidden="1" outlineLevel="1" x14ac:dyDescent="0.2">
      <c r="C4" s="23">
        <v>41276</v>
      </c>
      <c r="D4" s="24" t="s">
        <v>11</v>
      </c>
      <c r="E4" s="24" t="s">
        <v>18</v>
      </c>
      <c r="F4" s="33">
        <v>3000</v>
      </c>
      <c r="G4" s="24" t="s">
        <v>17</v>
      </c>
      <c r="H4" s="24" t="s">
        <v>22</v>
      </c>
      <c r="I4" s="24">
        <v>249</v>
      </c>
      <c r="J4" s="25">
        <v>707.16</v>
      </c>
      <c r="K4" s="25"/>
    </row>
    <row r="5" spans="3:11" hidden="1" outlineLevel="1" x14ac:dyDescent="0.2">
      <c r="C5" s="23">
        <v>41276</v>
      </c>
      <c r="D5" s="24" t="s">
        <v>11</v>
      </c>
      <c r="E5" s="24" t="s">
        <v>10</v>
      </c>
      <c r="F5" s="33">
        <v>3082</v>
      </c>
      <c r="G5" s="24" t="s">
        <v>13</v>
      </c>
      <c r="H5" s="24" t="s">
        <v>12</v>
      </c>
      <c r="I5" s="24">
        <v>66</v>
      </c>
      <c r="J5" s="25">
        <v>116.82</v>
      </c>
      <c r="K5" s="25"/>
    </row>
    <row r="6" spans="3:11" hidden="1" outlineLevel="1" x14ac:dyDescent="0.2">
      <c r="C6" s="23">
        <v>41277</v>
      </c>
      <c r="D6" s="24" t="s">
        <v>15</v>
      </c>
      <c r="E6" s="24" t="s">
        <v>21</v>
      </c>
      <c r="F6" s="33">
        <v>3062</v>
      </c>
      <c r="G6" s="24" t="s">
        <v>13</v>
      </c>
      <c r="H6" s="24" t="s">
        <v>12</v>
      </c>
      <c r="I6" s="24">
        <v>20</v>
      </c>
      <c r="J6" s="25">
        <v>35.4</v>
      </c>
      <c r="K6" s="25"/>
    </row>
    <row r="7" spans="3:11" hidden="1" outlineLevel="1" x14ac:dyDescent="0.2">
      <c r="C7" s="23">
        <v>41277</v>
      </c>
      <c r="D7" s="24" t="s">
        <v>15</v>
      </c>
      <c r="E7" s="24" t="s">
        <v>14</v>
      </c>
      <c r="F7" s="33">
        <v>3659</v>
      </c>
      <c r="G7" s="24" t="s">
        <v>17</v>
      </c>
      <c r="H7" s="24" t="s">
        <v>22</v>
      </c>
      <c r="I7" s="24">
        <v>31</v>
      </c>
      <c r="J7" s="25">
        <v>88.04</v>
      </c>
      <c r="K7" s="25"/>
    </row>
    <row r="8" spans="3:11" hidden="1" outlineLevel="1" x14ac:dyDescent="0.2">
      <c r="C8" s="23">
        <v>41278</v>
      </c>
      <c r="D8" s="24" t="s">
        <v>11</v>
      </c>
      <c r="E8" s="24" t="s">
        <v>18</v>
      </c>
      <c r="F8" s="33">
        <v>3000</v>
      </c>
      <c r="G8" s="24" t="s">
        <v>25</v>
      </c>
      <c r="H8" s="24" t="s">
        <v>24</v>
      </c>
      <c r="I8" s="24">
        <v>149</v>
      </c>
      <c r="J8" s="25">
        <v>520.01</v>
      </c>
      <c r="K8" s="25"/>
    </row>
    <row r="9" spans="3:11" hidden="1" outlineLevel="1" x14ac:dyDescent="0.2">
      <c r="C9" s="23">
        <v>41278</v>
      </c>
      <c r="D9" s="24" t="s">
        <v>15</v>
      </c>
      <c r="E9" s="24" t="s">
        <v>21</v>
      </c>
      <c r="F9" s="33">
        <v>3062</v>
      </c>
      <c r="G9" s="24" t="s">
        <v>13</v>
      </c>
      <c r="H9" s="24" t="s">
        <v>12</v>
      </c>
      <c r="I9" s="24">
        <v>78</v>
      </c>
      <c r="J9" s="25">
        <v>138.06</v>
      </c>
      <c r="K9" s="25"/>
    </row>
    <row r="10" spans="3:11" hidden="1" outlineLevel="1" x14ac:dyDescent="0.2">
      <c r="C10" s="23">
        <v>41281</v>
      </c>
      <c r="D10" s="24" t="s">
        <v>11</v>
      </c>
      <c r="E10" s="24" t="s">
        <v>10</v>
      </c>
      <c r="F10" s="33">
        <v>3082</v>
      </c>
      <c r="G10" s="24" t="s">
        <v>17</v>
      </c>
      <c r="H10" s="24" t="s">
        <v>22</v>
      </c>
      <c r="I10" s="24">
        <v>135</v>
      </c>
      <c r="J10" s="25">
        <v>383.4</v>
      </c>
      <c r="K10" s="25"/>
    </row>
    <row r="11" spans="3:11" hidden="1" outlineLevel="1" x14ac:dyDescent="0.2">
      <c r="C11" s="23">
        <v>41281</v>
      </c>
      <c r="D11" s="24" t="s">
        <v>11</v>
      </c>
      <c r="E11" s="24" t="s">
        <v>18</v>
      </c>
      <c r="F11" s="33">
        <v>3000</v>
      </c>
      <c r="G11" s="24" t="s">
        <v>9</v>
      </c>
      <c r="H11" s="24" t="s">
        <v>27</v>
      </c>
      <c r="I11" s="24">
        <v>20</v>
      </c>
      <c r="J11" s="25">
        <v>63</v>
      </c>
      <c r="K11" s="25"/>
    </row>
    <row r="12" spans="3:11" hidden="1" outlineLevel="1" x14ac:dyDescent="0.2">
      <c r="C12" s="23">
        <v>41282</v>
      </c>
      <c r="D12" s="24" t="s">
        <v>11</v>
      </c>
      <c r="E12" s="24" t="s">
        <v>19</v>
      </c>
      <c r="F12" s="33">
        <v>3090</v>
      </c>
      <c r="G12" s="24" t="s">
        <v>9</v>
      </c>
      <c r="H12" s="24" t="s">
        <v>8</v>
      </c>
      <c r="I12" s="24">
        <v>28</v>
      </c>
      <c r="J12" s="25">
        <v>37.630000000000003</v>
      </c>
      <c r="K12" s="25"/>
    </row>
    <row r="13" spans="3:11" hidden="1" outlineLevel="1" x14ac:dyDescent="0.2">
      <c r="C13" s="23">
        <v>41282</v>
      </c>
      <c r="D13" s="24" t="s">
        <v>11</v>
      </c>
      <c r="E13" s="24" t="s">
        <v>19</v>
      </c>
      <c r="F13" s="33">
        <v>3036</v>
      </c>
      <c r="G13" s="24" t="s">
        <v>17</v>
      </c>
      <c r="H13" s="24" t="s">
        <v>20</v>
      </c>
      <c r="I13" s="24">
        <v>25</v>
      </c>
      <c r="J13" s="25">
        <v>54.5</v>
      </c>
      <c r="K13" s="25"/>
    </row>
    <row r="14" spans="3:11" hidden="1" outlineLevel="1" x14ac:dyDescent="0.2">
      <c r="C14" s="23">
        <v>41283</v>
      </c>
      <c r="D14" s="24" t="s">
        <v>11</v>
      </c>
      <c r="E14" s="24" t="s">
        <v>18</v>
      </c>
      <c r="F14" s="33">
        <v>3000</v>
      </c>
      <c r="G14" s="24" t="s">
        <v>17</v>
      </c>
      <c r="H14" s="24" t="s">
        <v>22</v>
      </c>
      <c r="I14" s="24">
        <v>219</v>
      </c>
      <c r="J14" s="25">
        <v>621.96</v>
      </c>
      <c r="K14" s="25"/>
    </row>
    <row r="15" spans="3:11" hidden="1" outlineLevel="1" x14ac:dyDescent="0.2">
      <c r="C15" s="23">
        <v>41283</v>
      </c>
      <c r="D15" s="24" t="s">
        <v>11</v>
      </c>
      <c r="E15" s="24" t="s">
        <v>19</v>
      </c>
      <c r="F15" s="33">
        <v>3036</v>
      </c>
      <c r="G15" s="24" t="s">
        <v>13</v>
      </c>
      <c r="H15" s="24" t="s">
        <v>12</v>
      </c>
      <c r="I15" s="24">
        <v>21</v>
      </c>
      <c r="J15" s="25">
        <v>37.17</v>
      </c>
      <c r="K15" s="25"/>
    </row>
    <row r="16" spans="3:11" hidden="1" outlineLevel="1" x14ac:dyDescent="0.2">
      <c r="C16" s="23">
        <v>41284</v>
      </c>
      <c r="D16" s="24" t="s">
        <v>11</v>
      </c>
      <c r="E16" s="24" t="s">
        <v>18</v>
      </c>
      <c r="F16" s="33">
        <v>3000</v>
      </c>
      <c r="G16" s="24" t="s">
        <v>13</v>
      </c>
      <c r="H16" s="24" t="s">
        <v>23</v>
      </c>
      <c r="I16" s="24">
        <v>83</v>
      </c>
      <c r="J16" s="25">
        <v>155.21</v>
      </c>
      <c r="K16" s="25"/>
    </row>
    <row r="17" spans="3:11" hidden="1" outlineLevel="1" x14ac:dyDescent="0.2">
      <c r="C17" s="23">
        <v>41284</v>
      </c>
      <c r="D17" s="24" t="s">
        <v>11</v>
      </c>
      <c r="E17" s="24" t="s">
        <v>18</v>
      </c>
      <c r="F17" s="33">
        <v>3000</v>
      </c>
      <c r="G17" s="24" t="s">
        <v>17</v>
      </c>
      <c r="H17" s="24" t="s">
        <v>22</v>
      </c>
      <c r="I17" s="24">
        <v>122</v>
      </c>
      <c r="J17" s="25">
        <v>346.48</v>
      </c>
      <c r="K17" s="25"/>
    </row>
    <row r="18" spans="3:11" hidden="1" outlineLevel="1" x14ac:dyDescent="0.2">
      <c r="C18" s="23">
        <v>41285</v>
      </c>
      <c r="D18" s="24" t="s">
        <v>11</v>
      </c>
      <c r="E18" s="24" t="s">
        <v>19</v>
      </c>
      <c r="F18" s="33">
        <v>3090</v>
      </c>
      <c r="G18" s="24" t="s">
        <v>13</v>
      </c>
      <c r="H18" s="24" t="s">
        <v>23</v>
      </c>
      <c r="I18" s="24">
        <v>51</v>
      </c>
      <c r="J18" s="25">
        <v>95.37</v>
      </c>
      <c r="K18" s="25"/>
    </row>
    <row r="19" spans="3:11" hidden="1" outlineLevel="1" x14ac:dyDescent="0.2">
      <c r="C19" s="23">
        <v>41285</v>
      </c>
      <c r="D19" s="24" t="s">
        <v>11</v>
      </c>
      <c r="E19" s="24" t="s">
        <v>19</v>
      </c>
      <c r="F19" s="33">
        <v>3090</v>
      </c>
      <c r="G19" s="24" t="s">
        <v>17</v>
      </c>
      <c r="H19" s="24" t="s">
        <v>16</v>
      </c>
      <c r="I19" s="24">
        <v>39</v>
      </c>
      <c r="J19" s="25">
        <v>72.930000000000007</v>
      </c>
      <c r="K19" s="25"/>
    </row>
    <row r="20" spans="3:11" hidden="1" outlineLevel="1" x14ac:dyDescent="0.2">
      <c r="C20" s="23">
        <v>41288</v>
      </c>
      <c r="D20" s="24" t="s">
        <v>11</v>
      </c>
      <c r="E20" s="24" t="s">
        <v>19</v>
      </c>
      <c r="F20" s="33">
        <v>3090</v>
      </c>
      <c r="G20" s="24" t="s">
        <v>17</v>
      </c>
      <c r="H20" s="24" t="s">
        <v>16</v>
      </c>
      <c r="I20" s="24">
        <v>129</v>
      </c>
      <c r="J20" s="25">
        <v>241.23</v>
      </c>
      <c r="K20" s="25"/>
    </row>
    <row r="21" spans="3:11" hidden="1" outlineLevel="1" x14ac:dyDescent="0.2">
      <c r="C21" s="23">
        <v>41288</v>
      </c>
      <c r="D21" s="24" t="s">
        <v>15</v>
      </c>
      <c r="E21" s="24" t="s">
        <v>21</v>
      </c>
      <c r="F21" s="33">
        <v>3062</v>
      </c>
      <c r="G21" s="24" t="s">
        <v>13</v>
      </c>
      <c r="H21" s="24" t="s">
        <v>12</v>
      </c>
      <c r="I21" s="24">
        <v>66</v>
      </c>
      <c r="J21" s="25">
        <v>116.82</v>
      </c>
      <c r="K21" s="25"/>
    </row>
    <row r="22" spans="3:11" hidden="1" outlineLevel="1" x14ac:dyDescent="0.2">
      <c r="C22" s="23">
        <v>41289</v>
      </c>
      <c r="D22" s="24" t="s">
        <v>15</v>
      </c>
      <c r="E22" s="24" t="s">
        <v>14</v>
      </c>
      <c r="F22" s="33">
        <v>3659</v>
      </c>
      <c r="G22" s="24" t="s">
        <v>25</v>
      </c>
      <c r="H22" s="24" t="s">
        <v>24</v>
      </c>
      <c r="I22" s="24">
        <v>25</v>
      </c>
      <c r="J22" s="25">
        <v>87.25</v>
      </c>
      <c r="K22" s="25"/>
    </row>
    <row r="23" spans="3:11" hidden="1" outlineLevel="1" x14ac:dyDescent="0.2">
      <c r="C23" s="23">
        <v>41289</v>
      </c>
      <c r="D23" s="24" t="s">
        <v>11</v>
      </c>
      <c r="E23" s="24" t="s">
        <v>10</v>
      </c>
      <c r="F23" s="33">
        <v>3082</v>
      </c>
      <c r="G23" s="24" t="s">
        <v>17</v>
      </c>
      <c r="H23" s="24" t="s">
        <v>22</v>
      </c>
      <c r="I23" s="24">
        <v>37</v>
      </c>
      <c r="J23" s="25">
        <v>105.08</v>
      </c>
      <c r="K23" s="25"/>
    </row>
    <row r="24" spans="3:11" hidden="1" outlineLevel="1" x14ac:dyDescent="0.2">
      <c r="C24" s="23">
        <v>41290</v>
      </c>
      <c r="D24" s="24" t="s">
        <v>15</v>
      </c>
      <c r="E24" s="24" t="s">
        <v>21</v>
      </c>
      <c r="F24" s="33">
        <v>3062</v>
      </c>
      <c r="G24" s="24" t="s">
        <v>17</v>
      </c>
      <c r="H24" s="24" t="s">
        <v>16</v>
      </c>
      <c r="I24" s="24">
        <v>82</v>
      </c>
      <c r="J24" s="25">
        <v>153.34</v>
      </c>
      <c r="K24" s="25"/>
    </row>
    <row r="25" spans="3:11" hidden="1" outlineLevel="1" x14ac:dyDescent="0.2">
      <c r="C25" s="23">
        <v>41290</v>
      </c>
      <c r="D25" s="24" t="s">
        <v>11</v>
      </c>
      <c r="E25" s="24" t="s">
        <v>18</v>
      </c>
      <c r="F25" s="33">
        <v>3000</v>
      </c>
      <c r="G25" s="24" t="s">
        <v>13</v>
      </c>
      <c r="H25" s="24" t="s">
        <v>7</v>
      </c>
      <c r="I25" s="24">
        <v>23</v>
      </c>
      <c r="J25" s="25">
        <v>52.21</v>
      </c>
      <c r="K25" s="25"/>
    </row>
    <row r="26" spans="3:11" hidden="1" outlineLevel="1" x14ac:dyDescent="0.2">
      <c r="C26" s="23">
        <v>41291</v>
      </c>
      <c r="D26" s="24" t="s">
        <v>15</v>
      </c>
      <c r="E26" s="24" t="s">
        <v>21</v>
      </c>
      <c r="F26" s="33">
        <v>3062</v>
      </c>
      <c r="G26" s="24" t="s">
        <v>13</v>
      </c>
      <c r="H26" s="24" t="s">
        <v>12</v>
      </c>
      <c r="I26" s="24">
        <v>44</v>
      </c>
      <c r="J26" s="25">
        <v>77.88</v>
      </c>
      <c r="K26" s="25"/>
    </row>
    <row r="27" spans="3:11" hidden="1" outlineLevel="1" x14ac:dyDescent="0.2">
      <c r="C27" s="23">
        <v>41291</v>
      </c>
      <c r="D27" s="24" t="s">
        <v>11</v>
      </c>
      <c r="E27" s="24" t="s">
        <v>19</v>
      </c>
      <c r="F27" s="33">
        <v>3036</v>
      </c>
      <c r="G27" s="24" t="s">
        <v>17</v>
      </c>
      <c r="H27" s="24" t="s">
        <v>22</v>
      </c>
      <c r="I27" s="24">
        <v>31</v>
      </c>
      <c r="J27" s="25">
        <v>88.04</v>
      </c>
      <c r="K27" s="25"/>
    </row>
    <row r="28" spans="3:11" hidden="1" outlineLevel="1" x14ac:dyDescent="0.2">
      <c r="C28" s="23">
        <v>41292</v>
      </c>
      <c r="D28" s="24" t="s">
        <v>11</v>
      </c>
      <c r="E28" s="24" t="s">
        <v>10</v>
      </c>
      <c r="F28" s="33">
        <v>3082</v>
      </c>
      <c r="G28" s="24" t="s">
        <v>17</v>
      </c>
      <c r="H28" s="24" t="s">
        <v>22</v>
      </c>
      <c r="I28" s="24">
        <v>158</v>
      </c>
      <c r="J28" s="25">
        <v>448.72</v>
      </c>
      <c r="K28" s="25"/>
    </row>
    <row r="29" spans="3:11" hidden="1" outlineLevel="1" x14ac:dyDescent="0.2">
      <c r="C29" s="23">
        <v>41292</v>
      </c>
      <c r="D29" s="24" t="s">
        <v>11</v>
      </c>
      <c r="E29" s="24" t="s">
        <v>19</v>
      </c>
      <c r="F29" s="33">
        <v>3090</v>
      </c>
      <c r="G29" s="24" t="s">
        <v>17</v>
      </c>
      <c r="H29" s="24" t="s">
        <v>16</v>
      </c>
      <c r="I29" s="24">
        <v>33</v>
      </c>
      <c r="J29" s="25">
        <v>61.71</v>
      </c>
      <c r="K29" s="25"/>
    </row>
    <row r="30" spans="3:11" hidden="1" outlineLevel="1" x14ac:dyDescent="0.2">
      <c r="C30" s="23">
        <v>41295</v>
      </c>
      <c r="D30" s="24" t="s">
        <v>11</v>
      </c>
      <c r="E30" s="24" t="s">
        <v>19</v>
      </c>
      <c r="F30" s="33">
        <v>3090</v>
      </c>
      <c r="G30" s="24" t="s">
        <v>9</v>
      </c>
      <c r="H30" s="24" t="s">
        <v>8</v>
      </c>
      <c r="I30" s="24">
        <v>27</v>
      </c>
      <c r="J30" s="25">
        <v>36.29</v>
      </c>
      <c r="K30" s="25"/>
    </row>
    <row r="31" spans="3:11" hidden="1" outlineLevel="1" x14ac:dyDescent="0.2">
      <c r="C31" s="23">
        <v>41295</v>
      </c>
      <c r="D31" s="24" t="s">
        <v>11</v>
      </c>
      <c r="E31" s="24" t="s">
        <v>19</v>
      </c>
      <c r="F31" s="33">
        <v>3090</v>
      </c>
      <c r="G31" s="24" t="s">
        <v>17</v>
      </c>
      <c r="H31" s="24" t="s">
        <v>22</v>
      </c>
      <c r="I31" s="24">
        <v>43</v>
      </c>
      <c r="J31" s="25">
        <v>122.12</v>
      </c>
      <c r="K31" s="25"/>
    </row>
    <row r="32" spans="3:11" hidden="1" outlineLevel="1" x14ac:dyDescent="0.2">
      <c r="C32" s="23">
        <v>41296</v>
      </c>
      <c r="D32" s="24" t="s">
        <v>11</v>
      </c>
      <c r="E32" s="24" t="s">
        <v>19</v>
      </c>
      <c r="F32" s="33">
        <v>3090</v>
      </c>
      <c r="G32" s="24" t="s">
        <v>17</v>
      </c>
      <c r="H32" s="24" t="s">
        <v>16</v>
      </c>
      <c r="I32" s="24">
        <v>102</v>
      </c>
      <c r="J32" s="25">
        <v>190.74</v>
      </c>
      <c r="K32" s="25"/>
    </row>
    <row r="33" spans="3:11" hidden="1" outlineLevel="1" x14ac:dyDescent="0.2">
      <c r="C33" s="23">
        <v>41296</v>
      </c>
      <c r="D33" s="24" t="s">
        <v>15</v>
      </c>
      <c r="E33" s="24" t="s">
        <v>14</v>
      </c>
      <c r="F33" s="33">
        <v>3659</v>
      </c>
      <c r="G33" s="24" t="s">
        <v>17</v>
      </c>
      <c r="H33" s="24" t="s">
        <v>22</v>
      </c>
      <c r="I33" s="24">
        <v>34</v>
      </c>
      <c r="J33" s="25">
        <v>96.56</v>
      </c>
      <c r="K33" s="25"/>
    </row>
    <row r="34" spans="3:11" hidden="1" outlineLevel="1" x14ac:dyDescent="0.2">
      <c r="C34" s="23">
        <v>41297</v>
      </c>
      <c r="D34" s="24" t="s">
        <v>11</v>
      </c>
      <c r="E34" s="24" t="s">
        <v>18</v>
      </c>
      <c r="F34" s="33">
        <v>3000</v>
      </c>
      <c r="G34" s="24" t="s">
        <v>13</v>
      </c>
      <c r="H34" s="24" t="s">
        <v>12</v>
      </c>
      <c r="I34" s="24">
        <v>28</v>
      </c>
      <c r="J34" s="25">
        <v>49.56</v>
      </c>
      <c r="K34" s="25"/>
    </row>
    <row r="35" spans="3:11" hidden="1" outlineLevel="1" x14ac:dyDescent="0.2">
      <c r="C35" s="23">
        <v>41297</v>
      </c>
      <c r="D35" s="24" t="s">
        <v>11</v>
      </c>
      <c r="E35" s="24" t="s">
        <v>10</v>
      </c>
      <c r="F35" s="33">
        <v>3082</v>
      </c>
      <c r="G35" s="24" t="s">
        <v>25</v>
      </c>
      <c r="H35" s="24" t="s">
        <v>26</v>
      </c>
      <c r="I35" s="24">
        <v>47</v>
      </c>
      <c r="J35" s="25">
        <v>102.93</v>
      </c>
      <c r="K35" s="25"/>
    </row>
    <row r="36" spans="3:11" hidden="1" outlineLevel="1" x14ac:dyDescent="0.2">
      <c r="C36" s="23">
        <v>41298</v>
      </c>
      <c r="D36" s="24" t="s">
        <v>11</v>
      </c>
      <c r="E36" s="24" t="s">
        <v>10</v>
      </c>
      <c r="F36" s="33">
        <v>3082</v>
      </c>
      <c r="G36" s="24" t="s">
        <v>13</v>
      </c>
      <c r="H36" s="24" t="s">
        <v>12</v>
      </c>
      <c r="I36" s="24">
        <v>74</v>
      </c>
      <c r="J36" s="25">
        <v>130.97999999999999</v>
      </c>
      <c r="K36" s="25"/>
    </row>
    <row r="37" spans="3:11" hidden="1" outlineLevel="1" x14ac:dyDescent="0.2">
      <c r="C37" s="23">
        <v>41298</v>
      </c>
      <c r="D37" s="24" t="s">
        <v>15</v>
      </c>
      <c r="E37" s="24" t="s">
        <v>14</v>
      </c>
      <c r="F37" s="33">
        <v>3659</v>
      </c>
      <c r="G37" s="24" t="s">
        <v>25</v>
      </c>
      <c r="H37" s="24" t="s">
        <v>26</v>
      </c>
      <c r="I37" s="24">
        <v>102</v>
      </c>
      <c r="J37" s="25">
        <v>223.38</v>
      </c>
      <c r="K37" s="25"/>
    </row>
    <row r="38" spans="3:11" hidden="1" outlineLevel="1" x14ac:dyDescent="0.2">
      <c r="C38" s="23">
        <v>41299</v>
      </c>
      <c r="D38" s="24" t="s">
        <v>11</v>
      </c>
      <c r="E38" s="24" t="s">
        <v>19</v>
      </c>
      <c r="F38" s="33">
        <v>3090</v>
      </c>
      <c r="G38" s="24" t="s">
        <v>13</v>
      </c>
      <c r="H38" s="24" t="s">
        <v>23</v>
      </c>
      <c r="I38" s="24">
        <v>53</v>
      </c>
      <c r="J38" s="25">
        <v>99.11</v>
      </c>
      <c r="K38" s="25"/>
    </row>
    <row r="39" spans="3:11" hidden="1" outlineLevel="1" x14ac:dyDescent="0.2">
      <c r="C39" s="23">
        <v>41299</v>
      </c>
      <c r="D39" s="24" t="s">
        <v>11</v>
      </c>
      <c r="E39" s="24" t="s">
        <v>19</v>
      </c>
      <c r="F39" s="33">
        <v>3036</v>
      </c>
      <c r="G39" s="24" t="s">
        <v>17</v>
      </c>
      <c r="H39" s="24" t="s">
        <v>20</v>
      </c>
      <c r="I39" s="24">
        <v>27</v>
      </c>
      <c r="J39" s="25">
        <v>58.86</v>
      </c>
      <c r="K39" s="25"/>
    </row>
    <row r="40" spans="3:11" hidden="1" outlineLevel="1" x14ac:dyDescent="0.2">
      <c r="C40" s="23">
        <v>41302</v>
      </c>
      <c r="D40" s="24" t="s">
        <v>11</v>
      </c>
      <c r="E40" s="24" t="s">
        <v>10</v>
      </c>
      <c r="F40" s="33">
        <v>3082</v>
      </c>
      <c r="G40" s="24" t="s">
        <v>13</v>
      </c>
      <c r="H40" s="24" t="s">
        <v>12</v>
      </c>
      <c r="I40" s="24">
        <v>88</v>
      </c>
      <c r="J40" s="25">
        <v>155.76</v>
      </c>
      <c r="K40" s="25"/>
    </row>
    <row r="41" spans="3:11" hidden="1" outlineLevel="1" x14ac:dyDescent="0.2">
      <c r="C41" s="23">
        <v>41302</v>
      </c>
      <c r="D41" s="24" t="s">
        <v>11</v>
      </c>
      <c r="E41" s="24" t="s">
        <v>19</v>
      </c>
      <c r="F41" s="33">
        <v>3036</v>
      </c>
      <c r="G41" s="24" t="s">
        <v>17</v>
      </c>
      <c r="H41" s="24" t="s">
        <v>22</v>
      </c>
      <c r="I41" s="24">
        <v>33</v>
      </c>
      <c r="J41" s="25">
        <v>93.72</v>
      </c>
      <c r="K41" s="25"/>
    </row>
    <row r="42" spans="3:11" hidden="1" outlineLevel="1" x14ac:dyDescent="0.2">
      <c r="C42" s="23">
        <v>41303</v>
      </c>
      <c r="D42" s="24" t="s">
        <v>15</v>
      </c>
      <c r="E42" s="24" t="s">
        <v>21</v>
      </c>
      <c r="F42" s="33">
        <v>3062</v>
      </c>
      <c r="G42" s="24" t="s">
        <v>9</v>
      </c>
      <c r="H42" s="24" t="s">
        <v>8</v>
      </c>
      <c r="I42" s="24">
        <v>34</v>
      </c>
      <c r="J42" s="25">
        <v>45.7</v>
      </c>
      <c r="K42" s="25"/>
    </row>
    <row r="43" spans="3:11" hidden="1" outlineLevel="1" x14ac:dyDescent="0.2">
      <c r="C43" s="23">
        <v>41303</v>
      </c>
      <c r="D43" s="24" t="s">
        <v>11</v>
      </c>
      <c r="E43" s="24" t="s">
        <v>19</v>
      </c>
      <c r="F43" s="33">
        <v>3036</v>
      </c>
      <c r="G43" s="24" t="s">
        <v>13</v>
      </c>
      <c r="H43" s="24" t="s">
        <v>7</v>
      </c>
      <c r="I43" s="24">
        <v>38</v>
      </c>
      <c r="J43" s="25">
        <v>86.26</v>
      </c>
      <c r="K43" s="25"/>
    </row>
    <row r="44" spans="3:11" hidden="1" outlineLevel="1" x14ac:dyDescent="0.2">
      <c r="C44" s="23">
        <v>41304</v>
      </c>
      <c r="D44" s="24" t="s">
        <v>11</v>
      </c>
      <c r="E44" s="24" t="s">
        <v>10</v>
      </c>
      <c r="F44" s="33">
        <v>3082</v>
      </c>
      <c r="G44" s="24" t="s">
        <v>13</v>
      </c>
      <c r="H44" s="24" t="s">
        <v>12</v>
      </c>
      <c r="I44" s="24">
        <v>49</v>
      </c>
      <c r="J44" s="25">
        <v>86.73</v>
      </c>
      <c r="K44" s="25"/>
    </row>
    <row r="45" spans="3:11" hidden="1" outlineLevel="1" x14ac:dyDescent="0.2">
      <c r="C45" s="23">
        <v>41304</v>
      </c>
      <c r="D45" s="24" t="s">
        <v>11</v>
      </c>
      <c r="E45" s="24" t="s">
        <v>19</v>
      </c>
      <c r="F45" s="33">
        <v>3036</v>
      </c>
      <c r="G45" s="24" t="s">
        <v>17</v>
      </c>
      <c r="H45" s="24" t="s">
        <v>20</v>
      </c>
      <c r="I45" s="24">
        <v>37</v>
      </c>
      <c r="J45" s="25">
        <v>80.66</v>
      </c>
      <c r="K45" s="25"/>
    </row>
    <row r="46" spans="3:11" hidden="1" outlineLevel="1" x14ac:dyDescent="0.2">
      <c r="C46" s="23">
        <v>41305</v>
      </c>
      <c r="D46" s="24" t="s">
        <v>11</v>
      </c>
      <c r="E46" s="24" t="s">
        <v>18</v>
      </c>
      <c r="F46" s="33">
        <v>3000</v>
      </c>
      <c r="G46" s="24" t="s">
        <v>13</v>
      </c>
      <c r="H46" s="24" t="s">
        <v>12</v>
      </c>
      <c r="I46" s="24">
        <v>52</v>
      </c>
      <c r="J46" s="25">
        <v>92.04</v>
      </c>
      <c r="K46" s="25"/>
    </row>
    <row r="47" spans="3:11" hidden="1" outlineLevel="1" x14ac:dyDescent="0.2">
      <c r="C47" s="23">
        <v>41305</v>
      </c>
      <c r="D47" s="24" t="s">
        <v>11</v>
      </c>
      <c r="E47" s="24" t="s">
        <v>19</v>
      </c>
      <c r="F47" s="33">
        <v>3090</v>
      </c>
      <c r="G47" s="24" t="s">
        <v>13</v>
      </c>
      <c r="H47" s="24" t="s">
        <v>23</v>
      </c>
      <c r="I47" s="24">
        <v>35</v>
      </c>
      <c r="J47" s="25">
        <v>65.45</v>
      </c>
      <c r="K47" s="25"/>
    </row>
    <row r="48" spans="3:11" hidden="1" outlineLevel="1" x14ac:dyDescent="0.2">
      <c r="C48" s="23">
        <v>41306</v>
      </c>
      <c r="D48" s="24" t="s">
        <v>11</v>
      </c>
      <c r="E48" s="24" t="s">
        <v>18</v>
      </c>
      <c r="F48" s="33">
        <v>3000</v>
      </c>
      <c r="G48" s="24" t="s">
        <v>17</v>
      </c>
      <c r="H48" s="24" t="s">
        <v>20</v>
      </c>
      <c r="I48" s="24">
        <v>43</v>
      </c>
      <c r="J48" s="25">
        <v>93.74</v>
      </c>
      <c r="K48" s="25"/>
    </row>
    <row r="49" spans="3:11" hidden="1" outlineLevel="1" x14ac:dyDescent="0.2">
      <c r="C49" s="23">
        <v>41306</v>
      </c>
      <c r="D49" s="24" t="s">
        <v>11</v>
      </c>
      <c r="E49" s="24" t="s">
        <v>10</v>
      </c>
      <c r="F49" s="33">
        <v>3082</v>
      </c>
      <c r="G49" s="24" t="s">
        <v>17</v>
      </c>
      <c r="H49" s="24" t="s">
        <v>22</v>
      </c>
      <c r="I49" s="24">
        <v>80</v>
      </c>
      <c r="J49" s="25">
        <v>227.2</v>
      </c>
      <c r="K49" s="25"/>
    </row>
    <row r="50" spans="3:11" hidden="1" outlineLevel="1" x14ac:dyDescent="0.2">
      <c r="C50" s="23">
        <v>41309</v>
      </c>
      <c r="D50" s="24" t="s">
        <v>11</v>
      </c>
      <c r="E50" s="24" t="s">
        <v>19</v>
      </c>
      <c r="F50" s="33">
        <v>3090</v>
      </c>
      <c r="G50" s="24" t="s">
        <v>13</v>
      </c>
      <c r="H50" s="24" t="s">
        <v>12</v>
      </c>
      <c r="I50" s="24">
        <v>41</v>
      </c>
      <c r="J50" s="25">
        <v>72.569999999999993</v>
      </c>
      <c r="K50" s="25"/>
    </row>
    <row r="51" spans="3:11" hidden="1" outlineLevel="1" x14ac:dyDescent="0.2">
      <c r="C51" s="23">
        <v>41309</v>
      </c>
      <c r="D51" s="24" t="s">
        <v>11</v>
      </c>
      <c r="E51" s="24" t="s">
        <v>18</v>
      </c>
      <c r="F51" s="33">
        <v>3000</v>
      </c>
      <c r="G51" s="24" t="s">
        <v>9</v>
      </c>
      <c r="H51" s="24" t="s">
        <v>8</v>
      </c>
      <c r="I51" s="24">
        <v>46</v>
      </c>
      <c r="J51" s="25">
        <v>77.28</v>
      </c>
      <c r="K51" s="25"/>
    </row>
    <row r="52" spans="3:11" hidden="1" outlineLevel="1" x14ac:dyDescent="0.2">
      <c r="C52" s="23">
        <v>41310</v>
      </c>
      <c r="D52" s="24" t="s">
        <v>11</v>
      </c>
      <c r="E52" s="24" t="s">
        <v>19</v>
      </c>
      <c r="F52" s="33">
        <v>3090</v>
      </c>
      <c r="G52" s="24" t="s">
        <v>9</v>
      </c>
      <c r="H52" s="24" t="s">
        <v>8</v>
      </c>
      <c r="I52" s="24">
        <v>37</v>
      </c>
      <c r="J52" s="25">
        <v>49.73</v>
      </c>
      <c r="K52" s="25"/>
    </row>
    <row r="53" spans="3:11" hidden="1" outlineLevel="1" x14ac:dyDescent="0.2">
      <c r="C53" s="23">
        <v>41310</v>
      </c>
      <c r="D53" s="24" t="s">
        <v>15</v>
      </c>
      <c r="E53" s="24" t="s">
        <v>14</v>
      </c>
      <c r="F53" s="33">
        <v>3659</v>
      </c>
      <c r="G53" s="24" t="s">
        <v>25</v>
      </c>
      <c r="H53" s="24" t="s">
        <v>26</v>
      </c>
      <c r="I53" s="24">
        <v>127</v>
      </c>
      <c r="J53" s="25">
        <v>278.13</v>
      </c>
      <c r="K53" s="25"/>
    </row>
    <row r="54" spans="3:11" hidden="1" outlineLevel="1" x14ac:dyDescent="0.2">
      <c r="C54" s="23">
        <v>41311</v>
      </c>
      <c r="D54" s="24" t="s">
        <v>11</v>
      </c>
      <c r="E54" s="24" t="s">
        <v>19</v>
      </c>
      <c r="F54" s="33">
        <v>3090</v>
      </c>
      <c r="G54" s="24" t="s">
        <v>13</v>
      </c>
      <c r="H54" s="24" t="s">
        <v>12</v>
      </c>
      <c r="I54" s="24">
        <v>38</v>
      </c>
      <c r="J54" s="25">
        <v>67.260000000000005</v>
      </c>
      <c r="K54" s="25"/>
    </row>
    <row r="55" spans="3:11" hidden="1" outlineLevel="1" x14ac:dyDescent="0.2">
      <c r="C55" s="23">
        <v>41311</v>
      </c>
      <c r="D55" s="24" t="s">
        <v>15</v>
      </c>
      <c r="E55" s="24" t="s">
        <v>21</v>
      </c>
      <c r="F55" s="33">
        <v>3062</v>
      </c>
      <c r="G55" s="24" t="s">
        <v>13</v>
      </c>
      <c r="H55" s="24" t="s">
        <v>12</v>
      </c>
      <c r="I55" s="24">
        <v>58</v>
      </c>
      <c r="J55" s="25">
        <v>102.66</v>
      </c>
      <c r="K55" s="25"/>
    </row>
    <row r="56" spans="3:11" hidden="1" outlineLevel="1" x14ac:dyDescent="0.2">
      <c r="C56" s="23">
        <v>41312</v>
      </c>
      <c r="D56" s="24" t="s">
        <v>15</v>
      </c>
      <c r="E56" s="24" t="s">
        <v>21</v>
      </c>
      <c r="F56" s="33">
        <v>3062</v>
      </c>
      <c r="G56" s="24" t="s">
        <v>13</v>
      </c>
      <c r="H56" s="24" t="s">
        <v>12</v>
      </c>
      <c r="I56" s="24">
        <v>51</v>
      </c>
      <c r="J56" s="25">
        <v>90.27</v>
      </c>
      <c r="K56" s="25"/>
    </row>
    <row r="57" spans="3:11" hidden="1" outlineLevel="1" x14ac:dyDescent="0.2">
      <c r="C57" s="23">
        <v>41312</v>
      </c>
      <c r="D57" s="24" t="s">
        <v>11</v>
      </c>
      <c r="E57" s="24" t="s">
        <v>18</v>
      </c>
      <c r="F57" s="33">
        <v>3000</v>
      </c>
      <c r="G57" s="24" t="s">
        <v>17</v>
      </c>
      <c r="H57" s="24" t="s">
        <v>16</v>
      </c>
      <c r="I57" s="24">
        <v>37</v>
      </c>
      <c r="J57" s="25">
        <v>69.19</v>
      </c>
      <c r="K57" s="25"/>
    </row>
    <row r="58" spans="3:11" hidden="1" outlineLevel="1" x14ac:dyDescent="0.2">
      <c r="C58" s="23">
        <v>41313</v>
      </c>
      <c r="D58" s="24" t="s">
        <v>11</v>
      </c>
      <c r="E58" s="24" t="s">
        <v>18</v>
      </c>
      <c r="F58" s="33">
        <v>3000</v>
      </c>
      <c r="G58" s="24" t="s">
        <v>13</v>
      </c>
      <c r="H58" s="24" t="s">
        <v>12</v>
      </c>
      <c r="I58" s="24">
        <v>53</v>
      </c>
      <c r="J58" s="25">
        <v>93.81</v>
      </c>
      <c r="K58" s="25"/>
    </row>
    <row r="59" spans="3:11" hidden="1" outlineLevel="1" x14ac:dyDescent="0.2">
      <c r="C59" s="23">
        <v>41313</v>
      </c>
      <c r="D59" s="24" t="s">
        <v>11</v>
      </c>
      <c r="E59" s="24" t="s">
        <v>18</v>
      </c>
      <c r="F59" s="33">
        <v>3000</v>
      </c>
      <c r="G59" s="24" t="s">
        <v>13</v>
      </c>
      <c r="H59" s="24" t="s">
        <v>23</v>
      </c>
      <c r="I59" s="24">
        <v>46</v>
      </c>
      <c r="J59" s="25">
        <v>86.02</v>
      </c>
      <c r="K59" s="25"/>
    </row>
    <row r="60" spans="3:11" hidden="1" outlineLevel="1" x14ac:dyDescent="0.2">
      <c r="C60" s="23">
        <v>41316</v>
      </c>
      <c r="D60" s="24" t="s">
        <v>11</v>
      </c>
      <c r="E60" s="24" t="s">
        <v>19</v>
      </c>
      <c r="F60" s="33">
        <v>3036</v>
      </c>
      <c r="G60" s="24" t="s">
        <v>13</v>
      </c>
      <c r="H60" s="24" t="s">
        <v>12</v>
      </c>
      <c r="I60" s="24">
        <v>22</v>
      </c>
      <c r="J60" s="25">
        <v>38.94</v>
      </c>
      <c r="K60" s="25"/>
    </row>
    <row r="61" spans="3:11" hidden="1" outlineLevel="1" x14ac:dyDescent="0.2">
      <c r="C61" s="23">
        <v>41316</v>
      </c>
      <c r="D61" s="24" t="s">
        <v>11</v>
      </c>
      <c r="E61" s="24" t="s">
        <v>19</v>
      </c>
      <c r="F61" s="33">
        <v>3036</v>
      </c>
      <c r="G61" s="24" t="s">
        <v>25</v>
      </c>
      <c r="H61" s="24" t="s">
        <v>26</v>
      </c>
      <c r="I61" s="24">
        <v>24</v>
      </c>
      <c r="J61" s="25">
        <v>52.56</v>
      </c>
      <c r="K61" s="25"/>
    </row>
    <row r="62" spans="3:11" hidden="1" outlineLevel="1" x14ac:dyDescent="0.2">
      <c r="C62" s="23">
        <v>41317</v>
      </c>
      <c r="D62" s="24" t="s">
        <v>11</v>
      </c>
      <c r="E62" s="24" t="s">
        <v>18</v>
      </c>
      <c r="F62" s="33">
        <v>3000</v>
      </c>
      <c r="G62" s="24" t="s">
        <v>17</v>
      </c>
      <c r="H62" s="24" t="s">
        <v>22</v>
      </c>
      <c r="I62" s="24">
        <v>167</v>
      </c>
      <c r="J62" s="25">
        <v>474.28</v>
      </c>
      <c r="K62" s="25"/>
    </row>
    <row r="63" spans="3:11" hidden="1" outlineLevel="1" x14ac:dyDescent="0.2">
      <c r="C63" s="23">
        <v>41317</v>
      </c>
      <c r="D63" s="24" t="s">
        <v>15</v>
      </c>
      <c r="E63" s="24" t="s">
        <v>14</v>
      </c>
      <c r="F63" s="33">
        <v>3659</v>
      </c>
      <c r="G63" s="24" t="s">
        <v>13</v>
      </c>
      <c r="H63" s="24" t="s">
        <v>23</v>
      </c>
      <c r="I63" s="24">
        <v>27</v>
      </c>
      <c r="J63" s="25">
        <v>50.49</v>
      </c>
      <c r="K63" s="25"/>
    </row>
    <row r="64" spans="3:11" hidden="1" outlineLevel="1" x14ac:dyDescent="0.2">
      <c r="C64" s="23">
        <v>41318</v>
      </c>
      <c r="D64" s="24" t="s">
        <v>11</v>
      </c>
      <c r="E64" s="24" t="s">
        <v>18</v>
      </c>
      <c r="F64" s="33">
        <v>3000</v>
      </c>
      <c r="G64" s="24" t="s">
        <v>25</v>
      </c>
      <c r="H64" s="24" t="s">
        <v>24</v>
      </c>
      <c r="I64" s="24">
        <v>40</v>
      </c>
      <c r="J64" s="25">
        <v>139.6</v>
      </c>
      <c r="K64" s="25"/>
    </row>
    <row r="65" spans="3:11" hidden="1" outlineLevel="1" x14ac:dyDescent="0.2">
      <c r="C65" s="23">
        <v>41318</v>
      </c>
      <c r="D65" s="24" t="s">
        <v>15</v>
      </c>
      <c r="E65" s="24" t="s">
        <v>21</v>
      </c>
      <c r="F65" s="33">
        <v>3062</v>
      </c>
      <c r="G65" s="24" t="s">
        <v>17</v>
      </c>
      <c r="H65" s="24" t="s">
        <v>20</v>
      </c>
      <c r="I65" s="24">
        <v>34</v>
      </c>
      <c r="J65" s="25">
        <v>74.12</v>
      </c>
      <c r="K65" s="25"/>
    </row>
    <row r="66" spans="3:11" hidden="1" outlineLevel="1" x14ac:dyDescent="0.2">
      <c r="C66" s="23">
        <v>41319</v>
      </c>
      <c r="D66" s="24" t="s">
        <v>15</v>
      </c>
      <c r="E66" s="24" t="s">
        <v>21</v>
      </c>
      <c r="F66" s="33">
        <v>3062</v>
      </c>
      <c r="G66" s="24" t="s">
        <v>13</v>
      </c>
      <c r="H66" s="24" t="s">
        <v>23</v>
      </c>
      <c r="I66" s="24">
        <v>51</v>
      </c>
      <c r="J66" s="25">
        <v>95.37</v>
      </c>
      <c r="K66" s="25"/>
    </row>
    <row r="67" spans="3:11" hidden="1" outlineLevel="1" x14ac:dyDescent="0.2">
      <c r="C67" s="23">
        <v>41319</v>
      </c>
      <c r="D67" s="24" t="s">
        <v>15</v>
      </c>
      <c r="E67" s="24" t="s">
        <v>21</v>
      </c>
      <c r="F67" s="33">
        <v>3062</v>
      </c>
      <c r="G67" s="24" t="s">
        <v>13</v>
      </c>
      <c r="H67" s="24" t="s">
        <v>7</v>
      </c>
      <c r="I67" s="24">
        <v>26</v>
      </c>
      <c r="J67" s="25">
        <v>59.02</v>
      </c>
      <c r="K67" s="25"/>
    </row>
    <row r="68" spans="3:11" hidden="1" outlineLevel="1" x14ac:dyDescent="0.2">
      <c r="C68" s="23">
        <v>41320</v>
      </c>
      <c r="D68" s="24" t="s">
        <v>15</v>
      </c>
      <c r="E68" s="24" t="s">
        <v>21</v>
      </c>
      <c r="F68" s="33">
        <v>3062</v>
      </c>
      <c r="G68" s="24" t="s">
        <v>9</v>
      </c>
      <c r="H68" s="24" t="s">
        <v>8</v>
      </c>
      <c r="I68" s="24">
        <v>47</v>
      </c>
      <c r="J68" s="25">
        <v>78.959999999999994</v>
      </c>
      <c r="K68" s="25"/>
    </row>
    <row r="69" spans="3:11" hidden="1" outlineLevel="1" x14ac:dyDescent="0.2">
      <c r="C69" s="23">
        <v>41320</v>
      </c>
      <c r="D69" s="24" t="s">
        <v>15</v>
      </c>
      <c r="E69" s="24" t="s">
        <v>21</v>
      </c>
      <c r="F69" s="33">
        <v>3062</v>
      </c>
      <c r="G69" s="24" t="s">
        <v>13</v>
      </c>
      <c r="H69" s="24" t="s">
        <v>12</v>
      </c>
      <c r="I69" s="24">
        <v>72</v>
      </c>
      <c r="J69" s="25">
        <v>127.44</v>
      </c>
      <c r="K69" s="25"/>
    </row>
    <row r="70" spans="3:11" hidden="1" outlineLevel="1" x14ac:dyDescent="0.2">
      <c r="C70" s="23">
        <v>41323</v>
      </c>
      <c r="D70" s="24" t="s">
        <v>11</v>
      </c>
      <c r="E70" s="24" t="s">
        <v>18</v>
      </c>
      <c r="F70" s="33">
        <v>3000</v>
      </c>
      <c r="G70" s="24" t="s">
        <v>9</v>
      </c>
      <c r="H70" s="24" t="s">
        <v>8</v>
      </c>
      <c r="I70" s="24">
        <v>75</v>
      </c>
      <c r="J70" s="25">
        <v>126</v>
      </c>
      <c r="K70" s="25"/>
    </row>
    <row r="71" spans="3:11" hidden="1" outlineLevel="1" x14ac:dyDescent="0.2">
      <c r="C71" s="23">
        <v>41323</v>
      </c>
      <c r="D71" s="24" t="s">
        <v>11</v>
      </c>
      <c r="E71" s="24" t="s">
        <v>10</v>
      </c>
      <c r="F71" s="33">
        <v>3082</v>
      </c>
      <c r="G71" s="24" t="s">
        <v>13</v>
      </c>
      <c r="H71" s="24" t="s">
        <v>12</v>
      </c>
      <c r="I71" s="24">
        <v>106</v>
      </c>
      <c r="J71" s="25">
        <v>187.62</v>
      </c>
      <c r="K71" s="25"/>
    </row>
    <row r="72" spans="3:11" hidden="1" outlineLevel="1" x14ac:dyDescent="0.2">
      <c r="C72" s="23">
        <v>41324</v>
      </c>
      <c r="D72" s="24" t="s">
        <v>15</v>
      </c>
      <c r="E72" s="24" t="s">
        <v>14</v>
      </c>
      <c r="F72" s="33">
        <v>3659</v>
      </c>
      <c r="G72" s="24" t="s">
        <v>13</v>
      </c>
      <c r="H72" s="24" t="s">
        <v>12</v>
      </c>
      <c r="I72" s="24">
        <v>24</v>
      </c>
      <c r="J72" s="25">
        <v>42.48</v>
      </c>
      <c r="K72" s="25"/>
    </row>
    <row r="73" spans="3:11" hidden="1" outlineLevel="1" x14ac:dyDescent="0.2">
      <c r="C73" s="23">
        <v>41324</v>
      </c>
      <c r="D73" s="24" t="s">
        <v>15</v>
      </c>
      <c r="E73" s="24" t="s">
        <v>14</v>
      </c>
      <c r="F73" s="33">
        <v>3659</v>
      </c>
      <c r="G73" s="24" t="s">
        <v>13</v>
      </c>
      <c r="H73" s="24" t="s">
        <v>12</v>
      </c>
      <c r="I73" s="24">
        <v>22</v>
      </c>
      <c r="J73" s="25">
        <v>38.94</v>
      </c>
      <c r="K73" s="25"/>
    </row>
    <row r="74" spans="3:11" hidden="1" outlineLevel="1" x14ac:dyDescent="0.2">
      <c r="C74" s="23">
        <v>41325</v>
      </c>
      <c r="D74" s="24" t="s">
        <v>15</v>
      </c>
      <c r="E74" s="24" t="s">
        <v>21</v>
      </c>
      <c r="F74" s="33">
        <v>3062</v>
      </c>
      <c r="G74" s="24" t="s">
        <v>25</v>
      </c>
      <c r="H74" s="24" t="s">
        <v>26</v>
      </c>
      <c r="I74" s="24">
        <v>21</v>
      </c>
      <c r="J74" s="25">
        <v>45.99</v>
      </c>
      <c r="K74" s="25"/>
    </row>
    <row r="75" spans="3:11" hidden="1" outlineLevel="1" x14ac:dyDescent="0.2">
      <c r="C75" s="23">
        <v>41325</v>
      </c>
      <c r="D75" s="24" t="s">
        <v>11</v>
      </c>
      <c r="E75" s="24" t="s">
        <v>19</v>
      </c>
      <c r="F75" s="33">
        <v>3090</v>
      </c>
      <c r="G75" s="24" t="s">
        <v>17</v>
      </c>
      <c r="H75" s="24" t="s">
        <v>20</v>
      </c>
      <c r="I75" s="24">
        <v>35</v>
      </c>
      <c r="J75" s="25">
        <v>76.3</v>
      </c>
      <c r="K75" s="25"/>
    </row>
    <row r="76" spans="3:11" hidden="1" outlineLevel="1" x14ac:dyDescent="0.2">
      <c r="C76" s="23">
        <v>41326</v>
      </c>
      <c r="D76" s="24" t="s">
        <v>15</v>
      </c>
      <c r="E76" s="24" t="s">
        <v>14</v>
      </c>
      <c r="F76" s="33">
        <v>3659</v>
      </c>
      <c r="G76" s="24" t="s">
        <v>25</v>
      </c>
      <c r="H76" s="24" t="s">
        <v>24</v>
      </c>
      <c r="I76" s="24">
        <v>27</v>
      </c>
      <c r="J76" s="25">
        <v>94.23</v>
      </c>
      <c r="K76" s="25"/>
    </row>
    <row r="77" spans="3:11" hidden="1" outlineLevel="1" x14ac:dyDescent="0.2">
      <c r="C77" s="23">
        <v>41326</v>
      </c>
      <c r="D77" s="24" t="s">
        <v>11</v>
      </c>
      <c r="E77" s="24" t="s">
        <v>10</v>
      </c>
      <c r="F77" s="33">
        <v>3082</v>
      </c>
      <c r="G77" s="24" t="s">
        <v>9</v>
      </c>
      <c r="H77" s="24" t="s">
        <v>8</v>
      </c>
      <c r="I77" s="24">
        <v>34</v>
      </c>
      <c r="J77" s="25">
        <v>57.12</v>
      </c>
      <c r="K77" s="25"/>
    </row>
    <row r="78" spans="3:11" hidden="1" outlineLevel="1" x14ac:dyDescent="0.2">
      <c r="C78" s="23">
        <v>41327</v>
      </c>
      <c r="D78" s="24" t="s">
        <v>15</v>
      </c>
      <c r="E78" s="24" t="s">
        <v>14</v>
      </c>
      <c r="F78" s="33">
        <v>3659</v>
      </c>
      <c r="G78" s="24" t="s">
        <v>17</v>
      </c>
      <c r="H78" s="24" t="s">
        <v>22</v>
      </c>
      <c r="I78" s="24">
        <v>58</v>
      </c>
      <c r="J78" s="25">
        <v>164.72</v>
      </c>
      <c r="K78" s="25"/>
    </row>
    <row r="79" spans="3:11" hidden="1" outlineLevel="1" x14ac:dyDescent="0.2">
      <c r="C79" s="23">
        <v>41327</v>
      </c>
      <c r="D79" s="24" t="s">
        <v>11</v>
      </c>
      <c r="E79" s="24" t="s">
        <v>19</v>
      </c>
      <c r="F79" s="33">
        <v>3036</v>
      </c>
      <c r="G79" s="24" t="s">
        <v>25</v>
      </c>
      <c r="H79" s="24" t="s">
        <v>24</v>
      </c>
      <c r="I79" s="24">
        <v>24</v>
      </c>
      <c r="J79" s="25">
        <v>83.76</v>
      </c>
      <c r="K79" s="25"/>
    </row>
    <row r="80" spans="3:11" hidden="1" outlineLevel="1" x14ac:dyDescent="0.2">
      <c r="C80" s="23">
        <v>41330</v>
      </c>
      <c r="D80" s="24" t="s">
        <v>11</v>
      </c>
      <c r="E80" s="24" t="s">
        <v>18</v>
      </c>
      <c r="F80" s="33">
        <v>3000</v>
      </c>
      <c r="G80" s="24" t="s">
        <v>17</v>
      </c>
      <c r="H80" s="24" t="s">
        <v>20</v>
      </c>
      <c r="I80" s="24">
        <v>32</v>
      </c>
      <c r="J80" s="25">
        <v>69.760000000000005</v>
      </c>
      <c r="K80" s="25"/>
    </row>
    <row r="81" spans="3:11" hidden="1" outlineLevel="1" x14ac:dyDescent="0.2">
      <c r="C81" s="23">
        <v>41330</v>
      </c>
      <c r="D81" s="24" t="s">
        <v>11</v>
      </c>
      <c r="E81" s="24" t="s">
        <v>18</v>
      </c>
      <c r="F81" s="33">
        <v>3000</v>
      </c>
      <c r="G81" s="24" t="s">
        <v>17</v>
      </c>
      <c r="H81" s="24" t="s">
        <v>20</v>
      </c>
      <c r="I81" s="24">
        <v>32</v>
      </c>
      <c r="J81" s="25">
        <v>69.760000000000005</v>
      </c>
      <c r="K81" s="25"/>
    </row>
    <row r="82" spans="3:11" hidden="1" outlineLevel="1" x14ac:dyDescent="0.2">
      <c r="C82" s="23">
        <v>41331</v>
      </c>
      <c r="D82" s="24" t="s">
        <v>11</v>
      </c>
      <c r="E82" s="24" t="s">
        <v>19</v>
      </c>
      <c r="F82" s="33">
        <v>3090</v>
      </c>
      <c r="G82" s="24" t="s">
        <v>13</v>
      </c>
      <c r="H82" s="24" t="s">
        <v>23</v>
      </c>
      <c r="I82" s="24">
        <v>175</v>
      </c>
      <c r="J82" s="25">
        <v>327.25</v>
      </c>
      <c r="K82" s="25"/>
    </row>
    <row r="83" spans="3:11" hidden="1" outlineLevel="1" x14ac:dyDescent="0.2">
      <c r="C83" s="23">
        <v>41331</v>
      </c>
      <c r="D83" s="24" t="s">
        <v>15</v>
      </c>
      <c r="E83" s="24" t="s">
        <v>21</v>
      </c>
      <c r="F83" s="33">
        <v>3062</v>
      </c>
      <c r="G83" s="24" t="s">
        <v>17</v>
      </c>
      <c r="H83" s="24" t="s">
        <v>20</v>
      </c>
      <c r="I83" s="24">
        <v>28</v>
      </c>
      <c r="J83" s="25">
        <v>61.04</v>
      </c>
      <c r="K83" s="25"/>
    </row>
    <row r="84" spans="3:11" hidden="1" outlineLevel="1" x14ac:dyDescent="0.2">
      <c r="C84" s="23">
        <v>41332</v>
      </c>
      <c r="D84" s="24" t="s">
        <v>11</v>
      </c>
      <c r="E84" s="24" t="s">
        <v>18</v>
      </c>
      <c r="F84" s="33">
        <v>3000</v>
      </c>
      <c r="G84" s="24" t="s">
        <v>9</v>
      </c>
      <c r="H84" s="24" t="s">
        <v>8</v>
      </c>
      <c r="I84" s="24">
        <v>142</v>
      </c>
      <c r="J84" s="25">
        <v>238.56</v>
      </c>
      <c r="K84" s="25"/>
    </row>
    <row r="85" spans="3:11" hidden="1" outlineLevel="1" x14ac:dyDescent="0.2">
      <c r="C85" s="23">
        <v>41332</v>
      </c>
      <c r="D85" s="24" t="s">
        <v>15</v>
      </c>
      <c r="E85" s="24" t="s">
        <v>21</v>
      </c>
      <c r="F85" s="33">
        <v>3062</v>
      </c>
      <c r="G85" s="24" t="s">
        <v>25</v>
      </c>
      <c r="H85" s="24" t="s">
        <v>28</v>
      </c>
      <c r="I85" s="24">
        <v>23</v>
      </c>
      <c r="J85" s="25">
        <v>58.140000000000008</v>
      </c>
      <c r="K85" s="25"/>
    </row>
    <row r="86" spans="3:11" hidden="1" outlineLevel="1" x14ac:dyDescent="0.2">
      <c r="C86" s="23">
        <v>41333</v>
      </c>
      <c r="D86" s="24" t="s">
        <v>15</v>
      </c>
      <c r="E86" s="24" t="s">
        <v>21</v>
      </c>
      <c r="F86" s="33">
        <v>3062</v>
      </c>
      <c r="G86" s="24" t="s">
        <v>25</v>
      </c>
      <c r="H86" s="24" t="s">
        <v>24</v>
      </c>
      <c r="I86" s="24">
        <v>69</v>
      </c>
      <c r="J86" s="25">
        <v>240.81</v>
      </c>
      <c r="K86" s="25"/>
    </row>
    <row r="87" spans="3:11" hidden="1" outlineLevel="1" x14ac:dyDescent="0.2">
      <c r="C87" s="23">
        <v>41333</v>
      </c>
      <c r="D87" s="24" t="s">
        <v>11</v>
      </c>
      <c r="E87" s="24" t="s">
        <v>18</v>
      </c>
      <c r="F87" s="33">
        <v>3000</v>
      </c>
      <c r="G87" s="24" t="s">
        <v>13</v>
      </c>
      <c r="H87" s="24" t="s">
        <v>23</v>
      </c>
      <c r="I87" s="24">
        <v>44</v>
      </c>
      <c r="J87" s="25">
        <v>82.28</v>
      </c>
      <c r="K87" s="25"/>
    </row>
    <row r="88" spans="3:11" hidden="1" outlineLevel="1" x14ac:dyDescent="0.2">
      <c r="C88" s="23">
        <v>41334</v>
      </c>
      <c r="D88" s="24" t="s">
        <v>11</v>
      </c>
      <c r="E88" s="24" t="s">
        <v>18</v>
      </c>
      <c r="F88" s="33">
        <v>3000</v>
      </c>
      <c r="G88" s="24" t="s">
        <v>25</v>
      </c>
      <c r="H88" s="24" t="s">
        <v>24</v>
      </c>
      <c r="I88" s="24">
        <v>87</v>
      </c>
      <c r="J88" s="25">
        <v>303.63</v>
      </c>
      <c r="K88" s="25"/>
    </row>
    <row r="89" spans="3:11" hidden="1" outlineLevel="1" x14ac:dyDescent="0.2">
      <c r="C89" s="23">
        <v>41334</v>
      </c>
      <c r="D89" s="24" t="s">
        <v>15</v>
      </c>
      <c r="E89" s="24" t="s">
        <v>21</v>
      </c>
      <c r="F89" s="33">
        <v>3062</v>
      </c>
      <c r="G89" s="24" t="s">
        <v>17</v>
      </c>
      <c r="H89" s="24" t="s">
        <v>20</v>
      </c>
      <c r="I89" s="24">
        <v>49</v>
      </c>
      <c r="J89" s="25">
        <v>106.82</v>
      </c>
      <c r="K89" s="25"/>
    </row>
    <row r="90" spans="3:11" hidden="1" outlineLevel="1" x14ac:dyDescent="0.2">
      <c r="C90" s="23">
        <v>41337</v>
      </c>
      <c r="D90" s="24" t="s">
        <v>15</v>
      </c>
      <c r="E90" s="24" t="s">
        <v>14</v>
      </c>
      <c r="F90" s="33">
        <v>3659</v>
      </c>
      <c r="G90" s="24" t="s">
        <v>13</v>
      </c>
      <c r="H90" s="24" t="s">
        <v>23</v>
      </c>
      <c r="I90" s="24">
        <v>61</v>
      </c>
      <c r="J90" s="25">
        <v>114.07</v>
      </c>
      <c r="K90" s="25"/>
    </row>
    <row r="91" spans="3:11" hidden="1" outlineLevel="1" x14ac:dyDescent="0.2">
      <c r="C91" s="23">
        <v>41337</v>
      </c>
      <c r="D91" s="24" t="s">
        <v>15</v>
      </c>
      <c r="E91" s="24" t="s">
        <v>21</v>
      </c>
      <c r="F91" s="33">
        <v>3062</v>
      </c>
      <c r="G91" s="24" t="s">
        <v>13</v>
      </c>
      <c r="H91" s="24" t="s">
        <v>12</v>
      </c>
      <c r="I91" s="24">
        <v>77</v>
      </c>
      <c r="J91" s="25">
        <v>136.29</v>
      </c>
      <c r="K91" s="25"/>
    </row>
    <row r="92" spans="3:11" hidden="1" outlineLevel="1" x14ac:dyDescent="0.2">
      <c r="C92" s="23">
        <v>41338</v>
      </c>
      <c r="D92" s="24" t="s">
        <v>11</v>
      </c>
      <c r="E92" s="24" t="s">
        <v>18</v>
      </c>
      <c r="F92" s="33">
        <v>3000</v>
      </c>
      <c r="G92" s="24" t="s">
        <v>17</v>
      </c>
      <c r="H92" s="24" t="s">
        <v>20</v>
      </c>
      <c r="I92" s="24">
        <v>39</v>
      </c>
      <c r="J92" s="25">
        <v>85.02</v>
      </c>
      <c r="K92" s="25"/>
    </row>
    <row r="93" spans="3:11" hidden="1" outlineLevel="1" x14ac:dyDescent="0.2">
      <c r="C93" s="23">
        <v>41338</v>
      </c>
      <c r="D93" s="24" t="s">
        <v>11</v>
      </c>
      <c r="E93" s="24" t="s">
        <v>19</v>
      </c>
      <c r="F93" s="33">
        <v>3090</v>
      </c>
      <c r="G93" s="24" t="s">
        <v>25</v>
      </c>
      <c r="H93" s="24" t="s">
        <v>26</v>
      </c>
      <c r="I93" s="24">
        <v>55</v>
      </c>
      <c r="J93" s="25">
        <v>120.45</v>
      </c>
      <c r="K93" s="25"/>
    </row>
    <row r="94" spans="3:11" hidden="1" outlineLevel="1" x14ac:dyDescent="0.2">
      <c r="C94" s="23">
        <v>41339</v>
      </c>
      <c r="D94" s="24" t="s">
        <v>11</v>
      </c>
      <c r="E94" s="24" t="s">
        <v>19</v>
      </c>
      <c r="F94" s="33">
        <v>3090</v>
      </c>
      <c r="G94" s="24" t="s">
        <v>13</v>
      </c>
      <c r="H94" s="24" t="s">
        <v>12</v>
      </c>
      <c r="I94" s="24">
        <v>97</v>
      </c>
      <c r="J94" s="25">
        <v>171.69</v>
      </c>
      <c r="K94" s="25"/>
    </row>
    <row r="95" spans="3:11" hidden="1" outlineLevel="1" x14ac:dyDescent="0.2">
      <c r="C95" s="23">
        <v>41339</v>
      </c>
      <c r="D95" s="24" t="s">
        <v>15</v>
      </c>
      <c r="E95" s="24" t="s">
        <v>14</v>
      </c>
      <c r="F95" s="33">
        <v>3659</v>
      </c>
      <c r="G95" s="24" t="s">
        <v>17</v>
      </c>
      <c r="H95" s="24" t="s">
        <v>20</v>
      </c>
      <c r="I95" s="24">
        <v>25</v>
      </c>
      <c r="J95" s="25">
        <v>54.5</v>
      </c>
      <c r="K95" s="25"/>
    </row>
    <row r="96" spans="3:11" hidden="1" outlineLevel="1" x14ac:dyDescent="0.2">
      <c r="C96" s="23">
        <v>41340</v>
      </c>
      <c r="D96" s="24" t="s">
        <v>11</v>
      </c>
      <c r="E96" s="24" t="s">
        <v>18</v>
      </c>
      <c r="F96" s="33">
        <v>3000</v>
      </c>
      <c r="G96" s="24" t="s">
        <v>17</v>
      </c>
      <c r="H96" s="24" t="s">
        <v>16</v>
      </c>
      <c r="I96" s="24">
        <v>146</v>
      </c>
      <c r="J96" s="25">
        <v>273.02</v>
      </c>
      <c r="K96" s="25"/>
    </row>
    <row r="97" spans="3:11" hidden="1" outlineLevel="1" x14ac:dyDescent="0.2">
      <c r="C97" s="23">
        <v>41340</v>
      </c>
      <c r="D97" s="24" t="s">
        <v>15</v>
      </c>
      <c r="E97" s="24" t="s">
        <v>14</v>
      </c>
      <c r="F97" s="33">
        <v>3659</v>
      </c>
      <c r="G97" s="24" t="s">
        <v>13</v>
      </c>
      <c r="H97" s="24" t="s">
        <v>12</v>
      </c>
      <c r="I97" s="24">
        <v>39</v>
      </c>
      <c r="J97" s="25">
        <v>69.03</v>
      </c>
      <c r="K97" s="25"/>
    </row>
    <row r="98" spans="3:11" hidden="1" outlineLevel="1" x14ac:dyDescent="0.2">
      <c r="C98" s="23">
        <v>41341</v>
      </c>
      <c r="D98" s="24" t="s">
        <v>15</v>
      </c>
      <c r="E98" s="24" t="s">
        <v>21</v>
      </c>
      <c r="F98" s="33">
        <v>3062</v>
      </c>
      <c r="G98" s="24" t="s">
        <v>9</v>
      </c>
      <c r="H98" s="24" t="s">
        <v>8</v>
      </c>
      <c r="I98" s="24">
        <v>23</v>
      </c>
      <c r="J98" s="25">
        <v>38.64</v>
      </c>
      <c r="K98" s="25"/>
    </row>
    <row r="99" spans="3:11" hidden="1" outlineLevel="1" x14ac:dyDescent="0.2">
      <c r="C99" s="23">
        <v>41341</v>
      </c>
      <c r="D99" s="24" t="s">
        <v>11</v>
      </c>
      <c r="E99" s="24" t="s">
        <v>19</v>
      </c>
      <c r="F99" s="33">
        <v>3090</v>
      </c>
      <c r="G99" s="24" t="s">
        <v>25</v>
      </c>
      <c r="H99" s="24" t="s">
        <v>26</v>
      </c>
      <c r="I99" s="24">
        <v>75</v>
      </c>
      <c r="J99" s="25">
        <v>164.25</v>
      </c>
      <c r="K99" s="25"/>
    </row>
    <row r="100" spans="3:11" hidden="1" outlineLevel="1" x14ac:dyDescent="0.2">
      <c r="C100" s="23">
        <v>41344</v>
      </c>
      <c r="D100" s="24" t="s">
        <v>15</v>
      </c>
      <c r="E100" s="24" t="s">
        <v>14</v>
      </c>
      <c r="F100" s="33">
        <v>3659</v>
      </c>
      <c r="G100" s="24" t="s">
        <v>17</v>
      </c>
      <c r="H100" s="24" t="s">
        <v>16</v>
      </c>
      <c r="I100" s="24">
        <v>63</v>
      </c>
      <c r="J100" s="25">
        <v>117.81</v>
      </c>
      <c r="K100" s="25"/>
    </row>
    <row r="101" spans="3:11" hidden="1" outlineLevel="1" x14ac:dyDescent="0.2">
      <c r="C101" s="23">
        <v>41344</v>
      </c>
      <c r="D101" s="24" t="s">
        <v>11</v>
      </c>
      <c r="E101" s="24" t="s">
        <v>19</v>
      </c>
      <c r="F101" s="33">
        <v>3090</v>
      </c>
      <c r="G101" s="24" t="s">
        <v>13</v>
      </c>
      <c r="H101" s="24" t="s">
        <v>23</v>
      </c>
      <c r="I101" s="24">
        <v>39</v>
      </c>
      <c r="J101" s="25">
        <v>72.930000000000007</v>
      </c>
      <c r="K101" s="25"/>
    </row>
    <row r="102" spans="3:11" hidden="1" outlineLevel="1" x14ac:dyDescent="0.2">
      <c r="C102" s="23">
        <v>41345</v>
      </c>
      <c r="D102" s="24" t="s">
        <v>11</v>
      </c>
      <c r="E102" s="24" t="s">
        <v>18</v>
      </c>
      <c r="F102" s="33">
        <v>3000</v>
      </c>
      <c r="G102" s="24" t="s">
        <v>13</v>
      </c>
      <c r="H102" s="24" t="s">
        <v>12</v>
      </c>
      <c r="I102" s="24">
        <v>59</v>
      </c>
      <c r="J102" s="25">
        <v>104.43</v>
      </c>
      <c r="K102" s="25"/>
    </row>
    <row r="103" spans="3:11" hidden="1" outlineLevel="1" x14ac:dyDescent="0.2">
      <c r="C103" s="23">
        <v>41345</v>
      </c>
      <c r="D103" s="24" t="s">
        <v>15</v>
      </c>
      <c r="E103" s="24" t="s">
        <v>21</v>
      </c>
      <c r="F103" s="33">
        <v>3062</v>
      </c>
      <c r="G103" s="24" t="s">
        <v>25</v>
      </c>
      <c r="H103" s="24" t="s">
        <v>24</v>
      </c>
      <c r="I103" s="24">
        <v>24</v>
      </c>
      <c r="J103" s="25">
        <v>83.76</v>
      </c>
      <c r="K103" s="25"/>
    </row>
    <row r="104" spans="3:11" hidden="1" outlineLevel="1" x14ac:dyDescent="0.2">
      <c r="C104" s="23">
        <v>41346</v>
      </c>
      <c r="D104" s="24" t="s">
        <v>11</v>
      </c>
      <c r="E104" s="24" t="s">
        <v>10</v>
      </c>
      <c r="F104" s="33">
        <v>3082</v>
      </c>
      <c r="G104" s="24" t="s">
        <v>13</v>
      </c>
      <c r="H104" s="24" t="s">
        <v>12</v>
      </c>
      <c r="I104" s="24">
        <v>48</v>
      </c>
      <c r="J104" s="25">
        <v>84.96</v>
      </c>
      <c r="K104" s="25"/>
    </row>
    <row r="105" spans="3:11" hidden="1" outlineLevel="1" x14ac:dyDescent="0.2">
      <c r="C105" s="23">
        <v>41346</v>
      </c>
      <c r="D105" s="24" t="s">
        <v>11</v>
      </c>
      <c r="E105" s="24" t="s">
        <v>18</v>
      </c>
      <c r="F105" s="33">
        <v>3000</v>
      </c>
      <c r="G105" s="24" t="s">
        <v>17</v>
      </c>
      <c r="H105" s="24" t="s">
        <v>16</v>
      </c>
      <c r="I105" s="24">
        <v>34</v>
      </c>
      <c r="J105" s="25">
        <v>63.58</v>
      </c>
      <c r="K105" s="25"/>
    </row>
    <row r="106" spans="3:11" hidden="1" outlineLevel="1" x14ac:dyDescent="0.2">
      <c r="C106" s="23">
        <v>41347</v>
      </c>
      <c r="D106" s="24" t="s">
        <v>11</v>
      </c>
      <c r="E106" s="24" t="s">
        <v>19</v>
      </c>
      <c r="F106" s="33">
        <v>3090</v>
      </c>
      <c r="G106" s="24" t="s">
        <v>17</v>
      </c>
      <c r="H106" s="24" t="s">
        <v>22</v>
      </c>
      <c r="I106" s="24">
        <v>67</v>
      </c>
      <c r="J106" s="25">
        <v>190.28</v>
      </c>
      <c r="K106" s="25"/>
    </row>
    <row r="107" spans="3:11" hidden="1" outlineLevel="1" x14ac:dyDescent="0.2">
      <c r="C107" s="23">
        <v>41348</v>
      </c>
      <c r="D107" s="24" t="s">
        <v>15</v>
      </c>
      <c r="E107" s="24" t="s">
        <v>14</v>
      </c>
      <c r="F107" s="33">
        <v>3659</v>
      </c>
      <c r="G107" s="24" t="s">
        <v>17</v>
      </c>
      <c r="H107" s="24" t="s">
        <v>22</v>
      </c>
      <c r="I107" s="24">
        <v>54</v>
      </c>
      <c r="J107" s="25">
        <v>153.36000000000001</v>
      </c>
      <c r="K107" s="25"/>
    </row>
    <row r="108" spans="3:11" hidden="1" outlineLevel="1" x14ac:dyDescent="0.2">
      <c r="C108" s="23">
        <v>41351</v>
      </c>
      <c r="D108" s="24" t="s">
        <v>15</v>
      </c>
      <c r="E108" s="24" t="s">
        <v>14</v>
      </c>
      <c r="F108" s="33">
        <v>3659</v>
      </c>
      <c r="G108" s="24" t="s">
        <v>9</v>
      </c>
      <c r="H108" s="24" t="s">
        <v>8</v>
      </c>
      <c r="I108" s="24">
        <v>62</v>
      </c>
      <c r="J108" s="25">
        <v>104.16</v>
      </c>
      <c r="K108" s="25"/>
    </row>
    <row r="109" spans="3:11" hidden="1" outlineLevel="1" x14ac:dyDescent="0.2">
      <c r="C109" s="23">
        <v>41352</v>
      </c>
      <c r="D109" s="24" t="s">
        <v>11</v>
      </c>
      <c r="E109" s="24" t="s">
        <v>18</v>
      </c>
      <c r="F109" s="33">
        <v>3000</v>
      </c>
      <c r="G109" s="24" t="s">
        <v>9</v>
      </c>
      <c r="H109" s="24" t="s">
        <v>8</v>
      </c>
      <c r="I109" s="24">
        <v>115</v>
      </c>
      <c r="J109" s="25">
        <v>193.2</v>
      </c>
      <c r="K109" s="25"/>
    </row>
    <row r="110" spans="3:11" hidden="1" outlineLevel="1" x14ac:dyDescent="0.2">
      <c r="C110" s="23">
        <v>41353</v>
      </c>
      <c r="D110" s="24" t="s">
        <v>15</v>
      </c>
      <c r="E110" s="24" t="s">
        <v>21</v>
      </c>
      <c r="F110" s="33">
        <v>3062</v>
      </c>
      <c r="G110" s="24" t="s">
        <v>17</v>
      </c>
      <c r="H110" s="24" t="s">
        <v>16</v>
      </c>
      <c r="I110" s="24">
        <v>55</v>
      </c>
      <c r="J110" s="25">
        <v>102.85</v>
      </c>
      <c r="K110" s="25"/>
    </row>
    <row r="111" spans="3:11" hidden="1" outlineLevel="1" x14ac:dyDescent="0.2">
      <c r="C111" s="23">
        <v>41354</v>
      </c>
      <c r="D111" s="24" t="s">
        <v>15</v>
      </c>
      <c r="E111" s="24" t="s">
        <v>21</v>
      </c>
      <c r="F111" s="33">
        <v>3062</v>
      </c>
      <c r="G111" s="24" t="s">
        <v>25</v>
      </c>
      <c r="H111" s="24" t="s">
        <v>24</v>
      </c>
      <c r="I111" s="24">
        <v>21</v>
      </c>
      <c r="J111" s="25">
        <v>73.290000000000006</v>
      </c>
      <c r="K111" s="25"/>
    </row>
    <row r="112" spans="3:11" hidden="1" outlineLevel="1" x14ac:dyDescent="0.2">
      <c r="C112" s="23">
        <v>41355</v>
      </c>
      <c r="D112" s="24" t="s">
        <v>11</v>
      </c>
      <c r="E112" s="24" t="s">
        <v>10</v>
      </c>
      <c r="F112" s="33">
        <v>3082</v>
      </c>
      <c r="G112" s="24" t="s">
        <v>9</v>
      </c>
      <c r="H112" s="24" t="s">
        <v>8</v>
      </c>
      <c r="I112" s="24">
        <v>39</v>
      </c>
      <c r="J112" s="25">
        <v>65.52</v>
      </c>
      <c r="K112" s="25"/>
    </row>
    <row r="113" spans="3:11" hidden="1" outlineLevel="1" x14ac:dyDescent="0.2">
      <c r="C113" s="23">
        <v>41358</v>
      </c>
      <c r="D113" s="24" t="s">
        <v>15</v>
      </c>
      <c r="E113" s="24" t="s">
        <v>14</v>
      </c>
      <c r="F113" s="33">
        <v>3659</v>
      </c>
      <c r="G113" s="24" t="s">
        <v>17</v>
      </c>
      <c r="H113" s="24" t="s">
        <v>22</v>
      </c>
      <c r="I113" s="24">
        <v>45</v>
      </c>
      <c r="J113" s="25">
        <v>127.8</v>
      </c>
      <c r="K113" s="25"/>
    </row>
    <row r="114" spans="3:11" hidden="1" outlineLevel="1" x14ac:dyDescent="0.2">
      <c r="C114" s="23">
        <v>41359</v>
      </c>
      <c r="D114" s="24" t="s">
        <v>11</v>
      </c>
      <c r="E114" s="24" t="s">
        <v>19</v>
      </c>
      <c r="F114" s="33">
        <v>3090</v>
      </c>
      <c r="G114" s="24" t="s">
        <v>17</v>
      </c>
      <c r="H114" s="24" t="s">
        <v>16</v>
      </c>
      <c r="I114" s="24">
        <v>76</v>
      </c>
      <c r="J114" s="25">
        <v>142.12</v>
      </c>
      <c r="K114" s="25"/>
    </row>
    <row r="115" spans="3:11" hidden="1" outlineLevel="1" x14ac:dyDescent="0.2">
      <c r="C115" s="23">
        <v>41360</v>
      </c>
      <c r="D115" s="24" t="s">
        <v>11</v>
      </c>
      <c r="E115" s="24" t="s">
        <v>19</v>
      </c>
      <c r="F115" s="33">
        <v>3090</v>
      </c>
      <c r="G115" s="24" t="s">
        <v>13</v>
      </c>
      <c r="H115" s="24" t="s">
        <v>12</v>
      </c>
      <c r="I115" s="24">
        <v>108</v>
      </c>
      <c r="J115" s="25">
        <v>191.16</v>
      </c>
      <c r="K115" s="25"/>
    </row>
    <row r="116" spans="3:11" hidden="1" outlineLevel="1" x14ac:dyDescent="0.2">
      <c r="C116" s="23">
        <v>41361</v>
      </c>
      <c r="D116" s="24" t="s">
        <v>11</v>
      </c>
      <c r="E116" s="24" t="s">
        <v>18</v>
      </c>
      <c r="F116" s="33">
        <v>3000</v>
      </c>
      <c r="G116" s="24" t="s">
        <v>17</v>
      </c>
      <c r="H116" s="24" t="s">
        <v>20</v>
      </c>
      <c r="I116" s="24">
        <v>27</v>
      </c>
      <c r="J116" s="25">
        <v>58.86</v>
      </c>
      <c r="K116" s="25"/>
    </row>
    <row r="117" spans="3:11" hidden="1" outlineLevel="1" x14ac:dyDescent="0.2">
      <c r="C117" s="23">
        <v>41362</v>
      </c>
      <c r="D117" s="24" t="s">
        <v>11</v>
      </c>
      <c r="E117" s="24" t="s">
        <v>18</v>
      </c>
      <c r="F117" s="33">
        <v>3000</v>
      </c>
      <c r="G117" s="24" t="s">
        <v>9</v>
      </c>
      <c r="H117" s="24" t="s">
        <v>8</v>
      </c>
      <c r="I117" s="24">
        <v>81</v>
      </c>
      <c r="J117" s="25">
        <v>136.08000000000001</v>
      </c>
      <c r="K117" s="25"/>
    </row>
    <row r="118" spans="3:11" hidden="1" outlineLevel="1" x14ac:dyDescent="0.2">
      <c r="C118" s="23">
        <v>41365</v>
      </c>
      <c r="D118" s="24" t="s">
        <v>15</v>
      </c>
      <c r="E118" s="24" t="s">
        <v>14</v>
      </c>
      <c r="F118" s="33">
        <v>3659</v>
      </c>
      <c r="G118" s="24" t="s">
        <v>9</v>
      </c>
      <c r="H118" s="24" t="s">
        <v>8</v>
      </c>
      <c r="I118" s="24">
        <v>36</v>
      </c>
      <c r="J118" s="25">
        <v>60.48</v>
      </c>
      <c r="K118" s="25"/>
    </row>
    <row r="119" spans="3:11" hidden="1" outlineLevel="1" x14ac:dyDescent="0.2">
      <c r="C119" s="23">
        <v>41366</v>
      </c>
      <c r="D119" s="24" t="s">
        <v>15</v>
      </c>
      <c r="E119" s="24" t="s">
        <v>21</v>
      </c>
      <c r="F119" s="33">
        <v>3062</v>
      </c>
      <c r="G119" s="24" t="s">
        <v>13</v>
      </c>
      <c r="H119" s="24" t="s">
        <v>12</v>
      </c>
      <c r="I119" s="24">
        <v>65</v>
      </c>
      <c r="J119" s="25">
        <v>115.05</v>
      </c>
      <c r="K119" s="25"/>
    </row>
    <row r="120" spans="3:11" hidden="1" outlineLevel="1" x14ac:dyDescent="0.2">
      <c r="C120" s="23">
        <v>41367</v>
      </c>
      <c r="D120" s="24" t="s">
        <v>11</v>
      </c>
      <c r="E120" s="24" t="s">
        <v>10</v>
      </c>
      <c r="F120" s="33">
        <v>3082</v>
      </c>
      <c r="G120" s="24" t="s">
        <v>17</v>
      </c>
      <c r="H120" s="24" t="s">
        <v>20</v>
      </c>
      <c r="I120" s="24">
        <v>84</v>
      </c>
      <c r="J120" s="25">
        <v>183.12</v>
      </c>
      <c r="K120" s="25"/>
    </row>
    <row r="121" spans="3:11" hidden="1" outlineLevel="1" x14ac:dyDescent="0.2">
      <c r="C121" s="23">
        <v>41368</v>
      </c>
      <c r="D121" s="24" t="s">
        <v>15</v>
      </c>
      <c r="E121" s="24" t="s">
        <v>14</v>
      </c>
      <c r="F121" s="33">
        <v>3659</v>
      </c>
      <c r="G121" s="24" t="s">
        <v>17</v>
      </c>
      <c r="H121" s="24" t="s">
        <v>16</v>
      </c>
      <c r="I121" s="24">
        <v>40</v>
      </c>
      <c r="J121" s="25">
        <v>74.8</v>
      </c>
      <c r="K121" s="25"/>
    </row>
    <row r="122" spans="3:11" hidden="1" outlineLevel="1" x14ac:dyDescent="0.2">
      <c r="C122" s="23">
        <v>41369</v>
      </c>
      <c r="D122" s="24" t="s">
        <v>15</v>
      </c>
      <c r="E122" s="24" t="s">
        <v>21</v>
      </c>
      <c r="F122" s="33">
        <v>3062</v>
      </c>
      <c r="G122" s="24" t="s">
        <v>13</v>
      </c>
      <c r="H122" s="24" t="s">
        <v>12</v>
      </c>
      <c r="I122" s="24">
        <v>306</v>
      </c>
      <c r="J122" s="25">
        <v>541.62</v>
      </c>
      <c r="K122" s="25"/>
    </row>
    <row r="123" spans="3:11" hidden="1" outlineLevel="1" x14ac:dyDescent="0.2">
      <c r="C123" s="23">
        <v>41372</v>
      </c>
      <c r="D123" s="24" t="s">
        <v>11</v>
      </c>
      <c r="E123" s="24" t="s">
        <v>19</v>
      </c>
      <c r="F123" s="33">
        <v>3090</v>
      </c>
      <c r="G123" s="24" t="s">
        <v>25</v>
      </c>
      <c r="H123" s="24" t="s">
        <v>24</v>
      </c>
      <c r="I123" s="24">
        <v>24</v>
      </c>
      <c r="J123" s="25">
        <v>83.76</v>
      </c>
      <c r="K123" s="25"/>
    </row>
    <row r="124" spans="3:11" hidden="1" outlineLevel="1" x14ac:dyDescent="0.2">
      <c r="C124" s="23">
        <v>41373</v>
      </c>
      <c r="D124" s="24" t="s">
        <v>15</v>
      </c>
      <c r="E124" s="24" t="s">
        <v>14</v>
      </c>
      <c r="F124" s="33">
        <v>3659</v>
      </c>
      <c r="G124" s="24" t="s">
        <v>17</v>
      </c>
      <c r="H124" s="24" t="s">
        <v>22</v>
      </c>
      <c r="I124" s="24">
        <v>41</v>
      </c>
      <c r="J124" s="25">
        <v>116.44</v>
      </c>
      <c r="K124" s="25"/>
    </row>
    <row r="125" spans="3:11" hidden="1" outlineLevel="1" x14ac:dyDescent="0.2">
      <c r="C125" s="23">
        <v>41374</v>
      </c>
      <c r="D125" s="24" t="s">
        <v>11</v>
      </c>
      <c r="E125" s="24" t="s">
        <v>19</v>
      </c>
      <c r="F125" s="33">
        <v>3036</v>
      </c>
      <c r="G125" s="24" t="s">
        <v>17</v>
      </c>
      <c r="H125" s="24" t="s">
        <v>22</v>
      </c>
      <c r="I125" s="24">
        <v>33</v>
      </c>
      <c r="J125" s="25">
        <v>93.72</v>
      </c>
      <c r="K125" s="25"/>
    </row>
    <row r="126" spans="3:11" hidden="1" outlineLevel="1" x14ac:dyDescent="0.2">
      <c r="C126" s="23">
        <v>41375</v>
      </c>
      <c r="D126" s="24" t="s">
        <v>15</v>
      </c>
      <c r="E126" s="24" t="s">
        <v>14</v>
      </c>
      <c r="F126" s="33">
        <v>3659</v>
      </c>
      <c r="G126" s="24" t="s">
        <v>17</v>
      </c>
      <c r="H126" s="24" t="s">
        <v>20</v>
      </c>
      <c r="I126" s="24">
        <v>30</v>
      </c>
      <c r="J126" s="25">
        <v>65.400000000000006</v>
      </c>
      <c r="K126" s="25"/>
    </row>
    <row r="127" spans="3:11" hidden="1" outlineLevel="1" x14ac:dyDescent="0.2">
      <c r="C127" s="23">
        <v>41376</v>
      </c>
      <c r="D127" s="24" t="s">
        <v>11</v>
      </c>
      <c r="E127" s="24" t="s">
        <v>10</v>
      </c>
      <c r="F127" s="33">
        <v>3082</v>
      </c>
      <c r="G127" s="24" t="s">
        <v>17</v>
      </c>
      <c r="H127" s="24" t="s">
        <v>22</v>
      </c>
      <c r="I127" s="24">
        <v>96</v>
      </c>
      <c r="J127" s="25">
        <v>272.64</v>
      </c>
      <c r="K127" s="25"/>
    </row>
    <row r="128" spans="3:11" hidden="1" outlineLevel="1" x14ac:dyDescent="0.2">
      <c r="C128" s="23">
        <v>41379</v>
      </c>
      <c r="D128" s="24" t="s">
        <v>11</v>
      </c>
      <c r="E128" s="24" t="s">
        <v>10</v>
      </c>
      <c r="F128" s="33">
        <v>3082</v>
      </c>
      <c r="G128" s="24" t="s">
        <v>25</v>
      </c>
      <c r="H128" s="24" t="s">
        <v>24</v>
      </c>
      <c r="I128" s="24">
        <v>23</v>
      </c>
      <c r="J128" s="25">
        <v>80.27</v>
      </c>
      <c r="K128" s="25"/>
    </row>
    <row r="129" spans="3:11" hidden="1" outlineLevel="1" x14ac:dyDescent="0.2">
      <c r="C129" s="23">
        <v>41380</v>
      </c>
      <c r="D129" s="24" t="s">
        <v>15</v>
      </c>
      <c r="E129" s="24" t="s">
        <v>21</v>
      </c>
      <c r="F129" s="33">
        <v>3062</v>
      </c>
      <c r="G129" s="24" t="s">
        <v>13</v>
      </c>
      <c r="H129" s="24" t="s">
        <v>12</v>
      </c>
      <c r="I129" s="24">
        <v>340</v>
      </c>
      <c r="J129" s="25">
        <v>601.79999999999995</v>
      </c>
      <c r="K129" s="25"/>
    </row>
    <row r="130" spans="3:11" hidden="1" outlineLevel="1" x14ac:dyDescent="0.2">
      <c r="C130" s="23">
        <v>41381</v>
      </c>
      <c r="D130" s="24" t="s">
        <v>11</v>
      </c>
      <c r="E130" s="24" t="s">
        <v>19</v>
      </c>
      <c r="F130" s="33">
        <v>3090</v>
      </c>
      <c r="G130" s="24" t="s">
        <v>25</v>
      </c>
      <c r="H130" s="24" t="s">
        <v>24</v>
      </c>
      <c r="I130" s="24">
        <v>25</v>
      </c>
      <c r="J130" s="25">
        <v>87.25</v>
      </c>
      <c r="K130" s="25"/>
    </row>
    <row r="131" spans="3:11" hidden="1" outlineLevel="1" x14ac:dyDescent="0.2">
      <c r="C131" s="23">
        <v>41382</v>
      </c>
      <c r="D131" s="24" t="s">
        <v>15</v>
      </c>
      <c r="E131" s="24" t="s">
        <v>21</v>
      </c>
      <c r="F131" s="33">
        <v>3062</v>
      </c>
      <c r="G131" s="24" t="s">
        <v>17</v>
      </c>
      <c r="H131" s="24" t="s">
        <v>16</v>
      </c>
      <c r="I131" s="24">
        <v>75</v>
      </c>
      <c r="J131" s="25">
        <v>140.25</v>
      </c>
      <c r="K131" s="25"/>
    </row>
    <row r="132" spans="3:11" hidden="1" outlineLevel="1" x14ac:dyDescent="0.2">
      <c r="C132" s="23">
        <v>41383</v>
      </c>
      <c r="D132" s="24" t="s">
        <v>15</v>
      </c>
      <c r="E132" s="24" t="s">
        <v>21</v>
      </c>
      <c r="F132" s="33">
        <v>3062</v>
      </c>
      <c r="G132" s="24" t="s">
        <v>17</v>
      </c>
      <c r="H132" s="24" t="s">
        <v>22</v>
      </c>
      <c r="I132" s="24">
        <v>123</v>
      </c>
      <c r="J132" s="25">
        <v>349.32</v>
      </c>
      <c r="K132" s="25"/>
    </row>
    <row r="133" spans="3:11" hidden="1" outlineLevel="1" x14ac:dyDescent="0.2">
      <c r="C133" s="23">
        <v>41386</v>
      </c>
      <c r="D133" s="24" t="s">
        <v>11</v>
      </c>
      <c r="E133" s="24" t="s">
        <v>18</v>
      </c>
      <c r="F133" s="33">
        <v>3000</v>
      </c>
      <c r="G133" s="24" t="s">
        <v>13</v>
      </c>
      <c r="H133" s="24" t="s">
        <v>23</v>
      </c>
      <c r="I133" s="24">
        <v>91</v>
      </c>
      <c r="J133" s="25">
        <v>170.17</v>
      </c>
      <c r="K133" s="25"/>
    </row>
    <row r="134" spans="3:11" hidden="1" outlineLevel="1" x14ac:dyDescent="0.2">
      <c r="C134" s="23">
        <v>41387</v>
      </c>
      <c r="D134" s="24" t="s">
        <v>11</v>
      </c>
      <c r="E134" s="24" t="s">
        <v>19</v>
      </c>
      <c r="F134" s="33">
        <v>3090</v>
      </c>
      <c r="G134" s="24" t="s">
        <v>17</v>
      </c>
      <c r="H134" s="24" t="s">
        <v>22</v>
      </c>
      <c r="I134" s="24">
        <v>56</v>
      </c>
      <c r="J134" s="25">
        <v>159.04</v>
      </c>
      <c r="K134" s="25"/>
    </row>
    <row r="135" spans="3:11" hidden="1" outlineLevel="1" x14ac:dyDescent="0.2">
      <c r="C135" s="23">
        <v>41388</v>
      </c>
      <c r="D135" s="24" t="s">
        <v>11</v>
      </c>
      <c r="E135" s="24" t="s">
        <v>19</v>
      </c>
      <c r="F135" s="33">
        <v>3090</v>
      </c>
      <c r="G135" s="24" t="s">
        <v>25</v>
      </c>
      <c r="H135" s="24" t="s">
        <v>24</v>
      </c>
      <c r="I135" s="24">
        <v>30</v>
      </c>
      <c r="J135" s="25">
        <v>104.7</v>
      </c>
      <c r="K135" s="25"/>
    </row>
    <row r="136" spans="3:11" hidden="1" outlineLevel="1" x14ac:dyDescent="0.2">
      <c r="C136" s="23">
        <v>41389</v>
      </c>
      <c r="D136" s="24" t="s">
        <v>11</v>
      </c>
      <c r="E136" s="24" t="s">
        <v>10</v>
      </c>
      <c r="F136" s="33">
        <v>3082</v>
      </c>
      <c r="G136" s="24" t="s">
        <v>17</v>
      </c>
      <c r="H136" s="24" t="s">
        <v>22</v>
      </c>
      <c r="I136" s="24">
        <v>86</v>
      </c>
      <c r="J136" s="25">
        <v>244.24</v>
      </c>
      <c r="K136" s="25"/>
    </row>
    <row r="137" spans="3:11" hidden="1" outlineLevel="1" x14ac:dyDescent="0.2">
      <c r="C137" s="23">
        <v>41390</v>
      </c>
      <c r="D137" s="24" t="s">
        <v>15</v>
      </c>
      <c r="E137" s="24" t="s">
        <v>14</v>
      </c>
      <c r="F137" s="33">
        <v>3659</v>
      </c>
      <c r="G137" s="24" t="s">
        <v>13</v>
      </c>
      <c r="H137" s="24" t="s">
        <v>23</v>
      </c>
      <c r="I137" s="24">
        <v>43</v>
      </c>
      <c r="J137" s="25">
        <v>80.41</v>
      </c>
      <c r="K137" s="25"/>
    </row>
    <row r="138" spans="3:11" hidden="1" outlineLevel="1" x14ac:dyDescent="0.2">
      <c r="C138" s="23">
        <v>41393</v>
      </c>
      <c r="D138" s="24" t="s">
        <v>11</v>
      </c>
      <c r="E138" s="24" t="s">
        <v>10</v>
      </c>
      <c r="F138" s="33">
        <v>3082</v>
      </c>
      <c r="G138" s="24" t="s">
        <v>13</v>
      </c>
      <c r="H138" s="24" t="s">
        <v>12</v>
      </c>
      <c r="I138" s="24">
        <v>120</v>
      </c>
      <c r="J138" s="25">
        <v>212.4</v>
      </c>
      <c r="K138" s="25"/>
    </row>
    <row r="139" spans="3:11" hidden="1" outlineLevel="1" x14ac:dyDescent="0.2">
      <c r="C139" s="23">
        <v>41394</v>
      </c>
      <c r="D139" s="24" t="s">
        <v>11</v>
      </c>
      <c r="E139" s="24" t="s">
        <v>18</v>
      </c>
      <c r="F139" s="33">
        <v>3000</v>
      </c>
      <c r="G139" s="24" t="s">
        <v>25</v>
      </c>
      <c r="H139" s="24" t="s">
        <v>24</v>
      </c>
      <c r="I139" s="24">
        <v>36</v>
      </c>
      <c r="J139" s="25">
        <v>125.64</v>
      </c>
      <c r="K139" s="25"/>
    </row>
    <row r="140" spans="3:11" hidden="1" outlineLevel="1" x14ac:dyDescent="0.2">
      <c r="C140" s="23">
        <v>41395</v>
      </c>
      <c r="D140" s="24" t="s">
        <v>15</v>
      </c>
      <c r="E140" s="24" t="s">
        <v>21</v>
      </c>
      <c r="F140" s="33">
        <v>3062</v>
      </c>
      <c r="G140" s="24" t="s">
        <v>13</v>
      </c>
      <c r="H140" s="24" t="s">
        <v>12</v>
      </c>
      <c r="I140" s="24">
        <v>150</v>
      </c>
      <c r="J140" s="25">
        <v>265.5</v>
      </c>
      <c r="K140" s="25"/>
    </row>
    <row r="141" spans="3:11" hidden="1" outlineLevel="1" x14ac:dyDescent="0.2">
      <c r="C141" s="23">
        <v>41396</v>
      </c>
      <c r="D141" s="24" t="s">
        <v>11</v>
      </c>
      <c r="E141" s="24" t="s">
        <v>18</v>
      </c>
      <c r="F141" s="33">
        <v>3000</v>
      </c>
      <c r="G141" s="24" t="s">
        <v>13</v>
      </c>
      <c r="H141" s="24" t="s">
        <v>12</v>
      </c>
      <c r="I141" s="24">
        <v>76</v>
      </c>
      <c r="J141" s="25">
        <v>134.52000000000001</v>
      </c>
      <c r="K141" s="25"/>
    </row>
    <row r="142" spans="3:11" hidden="1" outlineLevel="1" x14ac:dyDescent="0.2">
      <c r="C142" s="23">
        <v>41397</v>
      </c>
      <c r="D142" s="24" t="s">
        <v>11</v>
      </c>
      <c r="E142" s="24" t="s">
        <v>10</v>
      </c>
      <c r="F142" s="33">
        <v>3082</v>
      </c>
      <c r="G142" s="24" t="s">
        <v>9</v>
      </c>
      <c r="H142" s="24" t="s">
        <v>8</v>
      </c>
      <c r="I142" s="24">
        <v>30</v>
      </c>
      <c r="J142" s="25">
        <v>50.4</v>
      </c>
      <c r="K142" s="25"/>
    </row>
    <row r="143" spans="3:11" hidden="1" outlineLevel="1" x14ac:dyDescent="0.2">
      <c r="C143" s="23">
        <v>41400</v>
      </c>
      <c r="D143" s="24" t="s">
        <v>11</v>
      </c>
      <c r="E143" s="24" t="s">
        <v>18</v>
      </c>
      <c r="F143" s="33">
        <v>3000</v>
      </c>
      <c r="G143" s="24" t="s">
        <v>17</v>
      </c>
      <c r="H143" s="24" t="s">
        <v>20</v>
      </c>
      <c r="I143" s="24">
        <v>46</v>
      </c>
      <c r="J143" s="25">
        <v>100.28</v>
      </c>
      <c r="K143" s="25"/>
    </row>
    <row r="144" spans="3:11" hidden="1" outlineLevel="1" x14ac:dyDescent="0.2">
      <c r="C144" s="23">
        <v>41401</v>
      </c>
      <c r="D144" s="24" t="s">
        <v>11</v>
      </c>
      <c r="E144" s="24" t="s">
        <v>19</v>
      </c>
      <c r="F144" s="33">
        <v>3090</v>
      </c>
      <c r="G144" s="24" t="s">
        <v>13</v>
      </c>
      <c r="H144" s="24" t="s">
        <v>23</v>
      </c>
      <c r="I144" s="24">
        <v>69</v>
      </c>
      <c r="J144" s="25">
        <v>129.03</v>
      </c>
      <c r="K144" s="25"/>
    </row>
    <row r="145" spans="3:11" hidden="1" outlineLevel="1" x14ac:dyDescent="0.2">
      <c r="C145" s="23">
        <v>41402</v>
      </c>
      <c r="D145" s="24" t="s">
        <v>11</v>
      </c>
      <c r="E145" s="24" t="s">
        <v>18</v>
      </c>
      <c r="F145" s="33">
        <v>3000</v>
      </c>
      <c r="G145" s="24" t="s">
        <v>17</v>
      </c>
      <c r="H145" s="24" t="s">
        <v>16</v>
      </c>
      <c r="I145" s="24">
        <v>95</v>
      </c>
      <c r="J145" s="25">
        <v>177.65</v>
      </c>
      <c r="K145" s="25"/>
    </row>
    <row r="146" spans="3:11" hidden="1" outlineLevel="1" x14ac:dyDescent="0.2">
      <c r="C146" s="23">
        <v>41403</v>
      </c>
      <c r="D146" s="24" t="s">
        <v>11</v>
      </c>
      <c r="E146" s="24" t="s">
        <v>19</v>
      </c>
      <c r="F146" s="33">
        <v>3036</v>
      </c>
      <c r="G146" s="24" t="s">
        <v>25</v>
      </c>
      <c r="H146" s="24" t="s">
        <v>24</v>
      </c>
      <c r="I146" s="24">
        <v>31</v>
      </c>
      <c r="J146" s="25">
        <v>108.19</v>
      </c>
      <c r="K146" s="25"/>
    </row>
    <row r="147" spans="3:11" hidden="1" outlineLevel="1" x14ac:dyDescent="0.2">
      <c r="C147" s="23">
        <v>41404</v>
      </c>
      <c r="D147" s="24" t="s">
        <v>11</v>
      </c>
      <c r="E147" s="24" t="s">
        <v>19</v>
      </c>
      <c r="F147" s="33">
        <v>3090</v>
      </c>
      <c r="G147" s="24" t="s">
        <v>17</v>
      </c>
      <c r="H147" s="24" t="s">
        <v>22</v>
      </c>
      <c r="I147" s="24">
        <v>74</v>
      </c>
      <c r="J147" s="25">
        <v>210.16</v>
      </c>
      <c r="K147" s="25"/>
    </row>
    <row r="148" spans="3:11" hidden="1" outlineLevel="1" x14ac:dyDescent="0.2">
      <c r="C148" s="23">
        <v>41407</v>
      </c>
      <c r="D148" s="24" t="s">
        <v>11</v>
      </c>
      <c r="E148" s="24" t="s">
        <v>19</v>
      </c>
      <c r="F148" s="33">
        <v>3090</v>
      </c>
      <c r="G148" s="24" t="s">
        <v>25</v>
      </c>
      <c r="H148" s="24" t="s">
        <v>24</v>
      </c>
      <c r="I148" s="24">
        <v>26</v>
      </c>
      <c r="J148" s="25">
        <v>90.74</v>
      </c>
      <c r="K148" s="25"/>
    </row>
    <row r="149" spans="3:11" hidden="1" outlineLevel="1" x14ac:dyDescent="0.2">
      <c r="C149" s="23">
        <v>41408</v>
      </c>
      <c r="D149" s="24" t="s">
        <v>11</v>
      </c>
      <c r="E149" s="24" t="s">
        <v>18</v>
      </c>
      <c r="F149" s="33">
        <v>3000</v>
      </c>
      <c r="G149" s="24" t="s">
        <v>13</v>
      </c>
      <c r="H149" s="24" t="s">
        <v>23</v>
      </c>
      <c r="I149" s="24">
        <v>33</v>
      </c>
      <c r="J149" s="25">
        <v>61.71</v>
      </c>
      <c r="K149" s="25"/>
    </row>
    <row r="150" spans="3:11" hidden="1" outlineLevel="1" x14ac:dyDescent="0.2">
      <c r="C150" s="23">
        <v>41409</v>
      </c>
      <c r="D150" s="24" t="s">
        <v>11</v>
      </c>
      <c r="E150" s="24" t="s">
        <v>18</v>
      </c>
      <c r="F150" s="33">
        <v>3000</v>
      </c>
      <c r="G150" s="24" t="s">
        <v>17</v>
      </c>
      <c r="H150" s="24" t="s">
        <v>20</v>
      </c>
      <c r="I150" s="24">
        <v>31</v>
      </c>
      <c r="J150" s="25">
        <v>67.58</v>
      </c>
      <c r="K150" s="25"/>
    </row>
    <row r="151" spans="3:11" hidden="1" outlineLevel="1" x14ac:dyDescent="0.2">
      <c r="C151" s="23">
        <v>41410</v>
      </c>
      <c r="D151" s="24" t="s">
        <v>15</v>
      </c>
      <c r="E151" s="24" t="s">
        <v>21</v>
      </c>
      <c r="F151" s="33">
        <v>3062</v>
      </c>
      <c r="G151" s="24" t="s">
        <v>17</v>
      </c>
      <c r="H151" s="24" t="s">
        <v>16</v>
      </c>
      <c r="I151" s="24">
        <v>80</v>
      </c>
      <c r="J151" s="25">
        <v>149.6</v>
      </c>
      <c r="K151" s="25"/>
    </row>
    <row r="152" spans="3:11" hidden="1" outlineLevel="1" x14ac:dyDescent="0.2">
      <c r="C152" s="23">
        <v>41411</v>
      </c>
      <c r="D152" s="24" t="s">
        <v>11</v>
      </c>
      <c r="E152" s="24" t="s">
        <v>10</v>
      </c>
      <c r="F152" s="33">
        <v>3082</v>
      </c>
      <c r="G152" s="24" t="s">
        <v>9</v>
      </c>
      <c r="H152" s="24" t="s">
        <v>8</v>
      </c>
      <c r="I152" s="24">
        <v>45</v>
      </c>
      <c r="J152" s="25">
        <v>75.599999999999994</v>
      </c>
      <c r="K152" s="25"/>
    </row>
    <row r="153" spans="3:11" hidden="1" outlineLevel="1" x14ac:dyDescent="0.2">
      <c r="C153" s="23">
        <v>41414</v>
      </c>
      <c r="D153" s="24" t="s">
        <v>11</v>
      </c>
      <c r="E153" s="24" t="s">
        <v>10</v>
      </c>
      <c r="F153" s="33">
        <v>3082</v>
      </c>
      <c r="G153" s="24" t="s">
        <v>25</v>
      </c>
      <c r="H153" s="24" t="s">
        <v>24</v>
      </c>
      <c r="I153" s="24">
        <v>22</v>
      </c>
      <c r="J153" s="25">
        <v>76.78</v>
      </c>
      <c r="K153" s="25"/>
    </row>
    <row r="154" spans="3:11" hidden="1" outlineLevel="1" x14ac:dyDescent="0.2">
      <c r="C154" s="23">
        <v>41415</v>
      </c>
      <c r="D154" s="24" t="s">
        <v>11</v>
      </c>
      <c r="E154" s="24" t="s">
        <v>19</v>
      </c>
      <c r="F154" s="33">
        <v>3036</v>
      </c>
      <c r="G154" s="24" t="s">
        <v>13</v>
      </c>
      <c r="H154" s="24" t="s">
        <v>12</v>
      </c>
      <c r="I154" s="24">
        <v>31</v>
      </c>
      <c r="J154" s="25">
        <v>54.87</v>
      </c>
      <c r="K154" s="25"/>
    </row>
    <row r="155" spans="3:11" hidden="1" outlineLevel="1" x14ac:dyDescent="0.2">
      <c r="C155" s="23">
        <v>41416</v>
      </c>
      <c r="D155" s="24" t="s">
        <v>11</v>
      </c>
      <c r="E155" s="24" t="s">
        <v>18</v>
      </c>
      <c r="F155" s="33">
        <v>3000</v>
      </c>
      <c r="G155" s="24" t="s">
        <v>17</v>
      </c>
      <c r="H155" s="24" t="s">
        <v>22</v>
      </c>
      <c r="I155" s="24">
        <v>101</v>
      </c>
      <c r="J155" s="25">
        <v>286.83999999999997</v>
      </c>
      <c r="K155" s="25"/>
    </row>
    <row r="156" spans="3:11" hidden="1" outlineLevel="1" x14ac:dyDescent="0.2">
      <c r="C156" s="23">
        <v>41417</v>
      </c>
      <c r="D156" s="24" t="s">
        <v>15</v>
      </c>
      <c r="E156" s="24" t="s">
        <v>21</v>
      </c>
      <c r="F156" s="33">
        <v>3062</v>
      </c>
      <c r="G156" s="24" t="s">
        <v>13</v>
      </c>
      <c r="H156" s="24" t="s">
        <v>23</v>
      </c>
      <c r="I156" s="24">
        <v>30</v>
      </c>
      <c r="J156" s="25">
        <v>56.1</v>
      </c>
      <c r="K156" s="25"/>
    </row>
    <row r="157" spans="3:11" hidden="1" outlineLevel="1" x14ac:dyDescent="0.2">
      <c r="C157" s="23">
        <v>41418</v>
      </c>
      <c r="D157" s="24" t="s">
        <v>11</v>
      </c>
      <c r="E157" s="24" t="s">
        <v>18</v>
      </c>
      <c r="F157" s="33">
        <v>3000</v>
      </c>
      <c r="G157" s="24" t="s">
        <v>25</v>
      </c>
      <c r="H157" s="24" t="s">
        <v>24</v>
      </c>
      <c r="I157" s="24">
        <v>21</v>
      </c>
      <c r="J157" s="25">
        <v>73.290000000000006</v>
      </c>
      <c r="K157" s="25"/>
    </row>
    <row r="158" spans="3:11" hidden="1" outlineLevel="1" x14ac:dyDescent="0.2">
      <c r="C158" s="23">
        <v>41421</v>
      </c>
      <c r="D158" s="24" t="s">
        <v>11</v>
      </c>
      <c r="E158" s="24" t="s">
        <v>19</v>
      </c>
      <c r="F158" s="33">
        <v>3036</v>
      </c>
      <c r="G158" s="24" t="s">
        <v>17</v>
      </c>
      <c r="H158" s="24" t="s">
        <v>20</v>
      </c>
      <c r="I158" s="24">
        <v>119</v>
      </c>
      <c r="J158" s="25">
        <v>259.42</v>
      </c>
      <c r="K158" s="25"/>
    </row>
    <row r="159" spans="3:11" hidden="1" outlineLevel="1" x14ac:dyDescent="0.2">
      <c r="C159" s="23">
        <v>41422</v>
      </c>
      <c r="D159" s="24" t="s">
        <v>11</v>
      </c>
      <c r="E159" s="24" t="s">
        <v>19</v>
      </c>
      <c r="F159" s="33">
        <v>3036</v>
      </c>
      <c r="G159" s="24" t="s">
        <v>13</v>
      </c>
      <c r="H159" s="24" t="s">
        <v>23</v>
      </c>
      <c r="I159" s="24">
        <v>29</v>
      </c>
      <c r="J159" s="25">
        <v>54.23</v>
      </c>
      <c r="K159" s="25"/>
    </row>
    <row r="160" spans="3:11" hidden="1" outlineLevel="1" x14ac:dyDescent="0.2">
      <c r="C160" s="23">
        <v>41423</v>
      </c>
      <c r="D160" s="24" t="s">
        <v>11</v>
      </c>
      <c r="E160" s="24" t="s">
        <v>18</v>
      </c>
      <c r="F160" s="33">
        <v>3000</v>
      </c>
      <c r="G160" s="24" t="s">
        <v>17</v>
      </c>
      <c r="H160" s="24" t="s">
        <v>16</v>
      </c>
      <c r="I160" s="24">
        <v>77</v>
      </c>
      <c r="J160" s="25">
        <v>143.99</v>
      </c>
      <c r="K160" s="25"/>
    </row>
    <row r="161" spans="3:11" hidden="1" outlineLevel="1" x14ac:dyDescent="0.2">
      <c r="C161" s="23">
        <v>41424</v>
      </c>
      <c r="D161" s="24" t="s">
        <v>11</v>
      </c>
      <c r="E161" s="24" t="s">
        <v>19</v>
      </c>
      <c r="F161" s="33">
        <v>3090</v>
      </c>
      <c r="G161" s="24" t="s">
        <v>13</v>
      </c>
      <c r="H161" s="24" t="s">
        <v>7</v>
      </c>
      <c r="I161" s="24">
        <v>21</v>
      </c>
      <c r="J161" s="25">
        <v>47.67</v>
      </c>
      <c r="K161" s="25"/>
    </row>
    <row r="162" spans="3:11" hidden="1" outlineLevel="1" x14ac:dyDescent="0.2">
      <c r="C162" s="23">
        <v>41425</v>
      </c>
      <c r="D162" s="24" t="s">
        <v>11</v>
      </c>
      <c r="E162" s="24" t="s">
        <v>10</v>
      </c>
      <c r="F162" s="33">
        <v>3082</v>
      </c>
      <c r="G162" s="24" t="s">
        <v>13</v>
      </c>
      <c r="H162" s="24" t="s">
        <v>12</v>
      </c>
      <c r="I162" s="24">
        <v>153</v>
      </c>
      <c r="J162" s="25">
        <v>270.81</v>
      </c>
      <c r="K162" s="25"/>
    </row>
    <row r="163" spans="3:11" hidden="1" outlineLevel="1" x14ac:dyDescent="0.2">
      <c r="C163" s="23">
        <v>41428</v>
      </c>
      <c r="D163" s="24" t="s">
        <v>11</v>
      </c>
      <c r="E163" s="24" t="s">
        <v>19</v>
      </c>
      <c r="F163" s="33">
        <v>3090</v>
      </c>
      <c r="G163" s="24" t="s">
        <v>25</v>
      </c>
      <c r="H163" s="24" t="s">
        <v>24</v>
      </c>
      <c r="I163" s="24">
        <v>23</v>
      </c>
      <c r="J163" s="25">
        <v>80.27</v>
      </c>
      <c r="K163" s="25"/>
    </row>
    <row r="164" spans="3:11" hidden="1" outlineLevel="1" x14ac:dyDescent="0.2">
      <c r="C164" s="23">
        <v>41429</v>
      </c>
      <c r="D164" s="24" t="s">
        <v>11</v>
      </c>
      <c r="E164" s="24" t="s">
        <v>10</v>
      </c>
      <c r="F164" s="33">
        <v>3082</v>
      </c>
      <c r="G164" s="24" t="s">
        <v>9</v>
      </c>
      <c r="H164" s="24" t="s">
        <v>8</v>
      </c>
      <c r="I164" s="24">
        <v>57</v>
      </c>
      <c r="J164" s="25">
        <v>95.76</v>
      </c>
      <c r="K164" s="25"/>
    </row>
    <row r="165" spans="3:11" hidden="1" outlineLevel="1" x14ac:dyDescent="0.2">
      <c r="C165" s="23">
        <v>41430</v>
      </c>
      <c r="D165" s="24" t="s">
        <v>11</v>
      </c>
      <c r="E165" s="24" t="s">
        <v>19</v>
      </c>
      <c r="F165" s="33">
        <v>3090</v>
      </c>
      <c r="G165" s="24" t="s">
        <v>13</v>
      </c>
      <c r="H165" s="24" t="s">
        <v>12</v>
      </c>
      <c r="I165" s="24">
        <v>174</v>
      </c>
      <c r="J165" s="25">
        <v>307.98</v>
      </c>
      <c r="K165" s="25"/>
    </row>
    <row r="166" spans="3:11" hidden="1" outlineLevel="1" x14ac:dyDescent="0.2">
      <c r="C166" s="23">
        <v>41431</v>
      </c>
      <c r="D166" s="24" t="s">
        <v>15</v>
      </c>
      <c r="E166" s="24" t="s">
        <v>21</v>
      </c>
      <c r="F166" s="33">
        <v>3062</v>
      </c>
      <c r="G166" s="24" t="s">
        <v>17</v>
      </c>
      <c r="H166" s="24" t="s">
        <v>20</v>
      </c>
      <c r="I166" s="24">
        <v>375</v>
      </c>
      <c r="J166" s="25">
        <v>817.5</v>
      </c>
      <c r="K166" s="25"/>
    </row>
    <row r="167" spans="3:11" hidden="1" outlineLevel="1" x14ac:dyDescent="0.2">
      <c r="C167" s="23">
        <v>41432</v>
      </c>
      <c r="D167" s="24" t="s">
        <v>11</v>
      </c>
      <c r="E167" s="24" t="s">
        <v>19</v>
      </c>
      <c r="F167" s="33">
        <v>3036</v>
      </c>
      <c r="G167" s="24" t="s">
        <v>17</v>
      </c>
      <c r="H167" s="24" t="s">
        <v>22</v>
      </c>
      <c r="I167" s="24">
        <v>24</v>
      </c>
      <c r="J167" s="25">
        <v>68.16</v>
      </c>
      <c r="K167" s="25"/>
    </row>
    <row r="168" spans="3:11" hidden="1" outlineLevel="1" x14ac:dyDescent="0.2">
      <c r="C168" s="23">
        <v>41435</v>
      </c>
      <c r="D168" s="24" t="s">
        <v>11</v>
      </c>
      <c r="E168" s="24" t="s">
        <v>18</v>
      </c>
      <c r="F168" s="33">
        <v>3000</v>
      </c>
      <c r="G168" s="24" t="s">
        <v>13</v>
      </c>
      <c r="H168" s="24" t="s">
        <v>7</v>
      </c>
      <c r="I168" s="24">
        <v>32</v>
      </c>
      <c r="J168" s="25">
        <v>72.64</v>
      </c>
      <c r="K168" s="25"/>
    </row>
    <row r="169" spans="3:11" hidden="1" outlineLevel="1" x14ac:dyDescent="0.2">
      <c r="C169" s="23">
        <v>41436</v>
      </c>
      <c r="D169" s="24" t="s">
        <v>11</v>
      </c>
      <c r="E169" s="24" t="s">
        <v>18</v>
      </c>
      <c r="F169" s="33">
        <v>3000</v>
      </c>
      <c r="G169" s="24" t="s">
        <v>25</v>
      </c>
      <c r="H169" s="24" t="s">
        <v>24</v>
      </c>
      <c r="I169" s="24">
        <v>53</v>
      </c>
      <c r="J169" s="25">
        <v>184.97</v>
      </c>
      <c r="K169" s="25"/>
    </row>
    <row r="170" spans="3:11" hidden="1" outlineLevel="1" x14ac:dyDescent="0.2">
      <c r="C170" s="23">
        <v>41437</v>
      </c>
      <c r="D170" s="24" t="s">
        <v>11</v>
      </c>
      <c r="E170" s="24" t="s">
        <v>10</v>
      </c>
      <c r="F170" s="33">
        <v>3082</v>
      </c>
      <c r="G170" s="24" t="s">
        <v>25</v>
      </c>
      <c r="H170" s="24" t="s">
        <v>24</v>
      </c>
      <c r="I170" s="24">
        <v>31</v>
      </c>
      <c r="J170" s="25">
        <v>108.19</v>
      </c>
      <c r="K170" s="25"/>
    </row>
    <row r="171" spans="3:11" hidden="1" outlineLevel="1" x14ac:dyDescent="0.2">
      <c r="C171" s="23">
        <v>41438</v>
      </c>
      <c r="D171" s="24" t="s">
        <v>11</v>
      </c>
      <c r="E171" s="24" t="s">
        <v>18</v>
      </c>
      <c r="F171" s="33">
        <v>3000</v>
      </c>
      <c r="G171" s="24" t="s">
        <v>17</v>
      </c>
      <c r="H171" s="24" t="s">
        <v>20</v>
      </c>
      <c r="I171" s="24">
        <v>28</v>
      </c>
      <c r="J171" s="25">
        <v>61.04</v>
      </c>
      <c r="K171" s="25"/>
    </row>
    <row r="172" spans="3:11" hidden="1" outlineLevel="1" x14ac:dyDescent="0.2">
      <c r="C172" s="23">
        <v>41439</v>
      </c>
      <c r="D172" s="24" t="s">
        <v>15</v>
      </c>
      <c r="E172" s="24" t="s">
        <v>21</v>
      </c>
      <c r="F172" s="33">
        <v>3062</v>
      </c>
      <c r="G172" s="24" t="s">
        <v>17</v>
      </c>
      <c r="H172" s="24" t="s">
        <v>22</v>
      </c>
      <c r="I172" s="24">
        <v>141</v>
      </c>
      <c r="J172" s="25">
        <v>400.44</v>
      </c>
      <c r="K172" s="25"/>
    </row>
    <row r="173" spans="3:11" hidden="1" outlineLevel="1" x14ac:dyDescent="0.2">
      <c r="C173" s="23">
        <v>41442</v>
      </c>
      <c r="D173" s="24" t="s">
        <v>11</v>
      </c>
      <c r="E173" s="24" t="s">
        <v>18</v>
      </c>
      <c r="F173" s="33">
        <v>3000</v>
      </c>
      <c r="G173" s="24" t="s">
        <v>17</v>
      </c>
      <c r="H173" s="24" t="s">
        <v>22</v>
      </c>
      <c r="I173" s="24">
        <v>98</v>
      </c>
      <c r="J173" s="25">
        <v>278.32</v>
      </c>
      <c r="K173" s="25"/>
    </row>
    <row r="174" spans="3:11" hidden="1" outlineLevel="1" x14ac:dyDescent="0.2">
      <c r="C174" s="23">
        <v>41443</v>
      </c>
      <c r="D174" s="24" t="s">
        <v>11</v>
      </c>
      <c r="E174" s="24" t="s">
        <v>10</v>
      </c>
      <c r="F174" s="33">
        <v>3082</v>
      </c>
      <c r="G174" s="24" t="s">
        <v>17</v>
      </c>
      <c r="H174" s="24" t="s">
        <v>20</v>
      </c>
      <c r="I174" s="24">
        <v>211</v>
      </c>
      <c r="J174" s="25">
        <v>459.98</v>
      </c>
      <c r="K174" s="25"/>
    </row>
    <row r="175" spans="3:11" hidden="1" outlineLevel="1" x14ac:dyDescent="0.2">
      <c r="C175" s="23">
        <v>41444</v>
      </c>
      <c r="D175" s="24" t="s">
        <v>11</v>
      </c>
      <c r="E175" s="24" t="s">
        <v>19</v>
      </c>
      <c r="F175" s="33">
        <v>3036</v>
      </c>
      <c r="G175" s="24" t="s">
        <v>13</v>
      </c>
      <c r="H175" s="24" t="s">
        <v>12</v>
      </c>
      <c r="I175" s="24">
        <v>28</v>
      </c>
      <c r="J175" s="25">
        <v>49.56</v>
      </c>
      <c r="K175" s="25"/>
    </row>
    <row r="176" spans="3:11" hidden="1" outlineLevel="1" x14ac:dyDescent="0.2">
      <c r="C176" s="23">
        <v>41445</v>
      </c>
      <c r="D176" s="24" t="s">
        <v>11</v>
      </c>
      <c r="E176" s="24" t="s">
        <v>18</v>
      </c>
      <c r="F176" s="33">
        <v>3000</v>
      </c>
      <c r="G176" s="24" t="s">
        <v>9</v>
      </c>
      <c r="H176" s="24" t="s">
        <v>8</v>
      </c>
      <c r="I176" s="24">
        <v>26</v>
      </c>
      <c r="J176" s="25">
        <v>43.68</v>
      </c>
      <c r="K176" s="25"/>
    </row>
    <row r="177" spans="3:11" hidden="1" outlineLevel="1" x14ac:dyDescent="0.2">
      <c r="C177" s="23">
        <v>41446</v>
      </c>
      <c r="D177" s="24" t="s">
        <v>11</v>
      </c>
      <c r="E177" s="24" t="s">
        <v>18</v>
      </c>
      <c r="F177" s="33">
        <v>3000</v>
      </c>
      <c r="G177" s="24" t="s">
        <v>17</v>
      </c>
      <c r="H177" s="24" t="s">
        <v>20</v>
      </c>
      <c r="I177" s="24">
        <v>81</v>
      </c>
      <c r="J177" s="25">
        <v>176.58</v>
      </c>
      <c r="K177" s="25"/>
    </row>
    <row r="178" spans="3:11" hidden="1" outlineLevel="1" x14ac:dyDescent="0.2">
      <c r="C178" s="23">
        <v>41449</v>
      </c>
      <c r="D178" s="24" t="s">
        <v>15</v>
      </c>
      <c r="E178" s="24" t="s">
        <v>14</v>
      </c>
      <c r="F178" s="33">
        <v>3659</v>
      </c>
      <c r="G178" s="24" t="s">
        <v>13</v>
      </c>
      <c r="H178" s="24" t="s">
        <v>12</v>
      </c>
      <c r="I178" s="24">
        <v>58</v>
      </c>
      <c r="J178" s="25">
        <v>102.66</v>
      </c>
      <c r="K178" s="25"/>
    </row>
    <row r="179" spans="3:11" hidden="1" outlineLevel="1" x14ac:dyDescent="0.2">
      <c r="C179" s="23">
        <v>41450</v>
      </c>
      <c r="D179" s="24" t="s">
        <v>15</v>
      </c>
      <c r="E179" s="24" t="s">
        <v>21</v>
      </c>
      <c r="F179" s="33">
        <v>3062</v>
      </c>
      <c r="G179" s="24" t="s">
        <v>13</v>
      </c>
      <c r="H179" s="24" t="s">
        <v>12</v>
      </c>
      <c r="I179" s="24">
        <v>104</v>
      </c>
      <c r="J179" s="25">
        <v>184.08</v>
      </c>
      <c r="K179" s="25"/>
    </row>
    <row r="180" spans="3:11" hidden="1" outlineLevel="1" x14ac:dyDescent="0.2">
      <c r="C180" s="23">
        <v>41451</v>
      </c>
      <c r="D180" s="24" t="s">
        <v>15</v>
      </c>
      <c r="E180" s="24" t="s">
        <v>21</v>
      </c>
      <c r="F180" s="33">
        <v>3062</v>
      </c>
      <c r="G180" s="24" t="s">
        <v>9</v>
      </c>
      <c r="H180" s="24" t="s">
        <v>8</v>
      </c>
      <c r="I180" s="24">
        <v>114</v>
      </c>
      <c r="J180" s="25">
        <v>191.52</v>
      </c>
      <c r="K180" s="25"/>
    </row>
    <row r="181" spans="3:11" hidden="1" outlineLevel="1" x14ac:dyDescent="0.2">
      <c r="C181" s="23">
        <v>41452</v>
      </c>
      <c r="D181" s="24" t="s">
        <v>11</v>
      </c>
      <c r="E181" s="24" t="s">
        <v>19</v>
      </c>
      <c r="F181" s="33">
        <v>3090</v>
      </c>
      <c r="G181" s="24" t="s">
        <v>17</v>
      </c>
      <c r="H181" s="24" t="s">
        <v>20</v>
      </c>
      <c r="I181" s="24">
        <v>144</v>
      </c>
      <c r="J181" s="25">
        <v>313.92</v>
      </c>
      <c r="K181" s="25"/>
    </row>
    <row r="182" spans="3:11" hidden="1" outlineLevel="1" x14ac:dyDescent="0.2">
      <c r="C182" s="23">
        <v>41453</v>
      </c>
      <c r="D182" s="24" t="s">
        <v>15</v>
      </c>
      <c r="E182" s="24" t="s">
        <v>14</v>
      </c>
      <c r="F182" s="33">
        <v>3659</v>
      </c>
      <c r="G182" s="24" t="s">
        <v>13</v>
      </c>
      <c r="H182" s="24" t="s">
        <v>23</v>
      </c>
      <c r="I182" s="24">
        <v>43</v>
      </c>
      <c r="J182" s="25">
        <v>80.41</v>
      </c>
      <c r="K182" s="25"/>
    </row>
    <row r="183" spans="3:11" hidden="1" outlineLevel="1" x14ac:dyDescent="0.2">
      <c r="C183" s="23">
        <v>41456</v>
      </c>
      <c r="D183" s="24" t="s">
        <v>15</v>
      </c>
      <c r="E183" s="24" t="s">
        <v>21</v>
      </c>
      <c r="F183" s="33">
        <v>3062</v>
      </c>
      <c r="G183" s="24" t="s">
        <v>17</v>
      </c>
      <c r="H183" s="24" t="s">
        <v>20</v>
      </c>
      <c r="I183" s="24">
        <v>144</v>
      </c>
      <c r="J183" s="25">
        <v>313.92</v>
      </c>
      <c r="K183" s="25"/>
    </row>
    <row r="184" spans="3:11" hidden="1" outlineLevel="1" x14ac:dyDescent="0.2">
      <c r="C184" s="23">
        <v>41457</v>
      </c>
      <c r="D184" s="24" t="s">
        <v>11</v>
      </c>
      <c r="E184" s="24" t="s">
        <v>19</v>
      </c>
      <c r="F184" s="33">
        <v>3090</v>
      </c>
      <c r="G184" s="24" t="s">
        <v>13</v>
      </c>
      <c r="H184" s="24" t="s">
        <v>12</v>
      </c>
      <c r="I184" s="24">
        <v>90</v>
      </c>
      <c r="J184" s="25">
        <v>159.30000000000001</v>
      </c>
      <c r="K184" s="25"/>
    </row>
    <row r="185" spans="3:11" hidden="1" outlineLevel="1" x14ac:dyDescent="0.2">
      <c r="C185" s="23">
        <v>41458</v>
      </c>
      <c r="D185" s="24" t="s">
        <v>11</v>
      </c>
      <c r="E185" s="24" t="s">
        <v>18</v>
      </c>
      <c r="F185" s="33">
        <v>3000</v>
      </c>
      <c r="G185" s="24" t="s">
        <v>9</v>
      </c>
      <c r="H185" s="24" t="s">
        <v>27</v>
      </c>
      <c r="I185" s="24">
        <v>26</v>
      </c>
      <c r="J185" s="25">
        <v>81.900000000000006</v>
      </c>
      <c r="K185" s="25"/>
    </row>
    <row r="186" spans="3:11" hidden="1" outlineLevel="1" x14ac:dyDescent="0.2">
      <c r="C186" s="23">
        <v>41459</v>
      </c>
      <c r="D186" s="24" t="s">
        <v>11</v>
      </c>
      <c r="E186" s="24" t="s">
        <v>19</v>
      </c>
      <c r="F186" s="33">
        <v>3036</v>
      </c>
      <c r="G186" s="24" t="s">
        <v>13</v>
      </c>
      <c r="H186" s="24" t="s">
        <v>23</v>
      </c>
      <c r="I186" s="24">
        <v>34</v>
      </c>
      <c r="J186" s="25">
        <v>63.58</v>
      </c>
      <c r="K186" s="25"/>
    </row>
    <row r="187" spans="3:11" hidden="1" outlineLevel="1" x14ac:dyDescent="0.2">
      <c r="C187" s="23">
        <v>41460</v>
      </c>
      <c r="D187" s="24" t="s">
        <v>11</v>
      </c>
      <c r="E187" s="24" t="s">
        <v>18</v>
      </c>
      <c r="F187" s="33">
        <v>3000</v>
      </c>
      <c r="G187" s="24" t="s">
        <v>13</v>
      </c>
      <c r="H187" s="24" t="s">
        <v>12</v>
      </c>
      <c r="I187" s="24">
        <v>74</v>
      </c>
      <c r="J187" s="25">
        <v>130.97999999999999</v>
      </c>
      <c r="K187" s="25"/>
    </row>
    <row r="188" spans="3:11" hidden="1" outlineLevel="1" x14ac:dyDescent="0.2">
      <c r="C188" s="23">
        <v>41463</v>
      </c>
      <c r="D188" s="24" t="s">
        <v>11</v>
      </c>
      <c r="E188" s="24" t="s">
        <v>10</v>
      </c>
      <c r="F188" s="33">
        <v>3082</v>
      </c>
      <c r="G188" s="24" t="s">
        <v>13</v>
      </c>
      <c r="H188" s="24" t="s">
        <v>23</v>
      </c>
      <c r="I188" s="24">
        <v>84</v>
      </c>
      <c r="J188" s="25">
        <v>157.08000000000001</v>
      </c>
      <c r="K188" s="25"/>
    </row>
    <row r="189" spans="3:11" hidden="1" outlineLevel="1" x14ac:dyDescent="0.2">
      <c r="C189" s="23">
        <v>41464</v>
      </c>
      <c r="D189" s="24" t="s">
        <v>15</v>
      </c>
      <c r="E189" s="24" t="s">
        <v>14</v>
      </c>
      <c r="F189" s="33">
        <v>3659</v>
      </c>
      <c r="G189" s="24" t="s">
        <v>13</v>
      </c>
      <c r="H189" s="24" t="s">
        <v>23</v>
      </c>
      <c r="I189" s="24">
        <v>72</v>
      </c>
      <c r="J189" s="25">
        <v>134.63999999999999</v>
      </c>
      <c r="K189" s="25"/>
    </row>
    <row r="190" spans="3:11" hidden="1" outlineLevel="1" x14ac:dyDescent="0.2">
      <c r="C190" s="23">
        <v>41465</v>
      </c>
      <c r="D190" s="24" t="s">
        <v>11</v>
      </c>
      <c r="E190" s="24" t="s">
        <v>18</v>
      </c>
      <c r="F190" s="33">
        <v>3000</v>
      </c>
      <c r="G190" s="24" t="s">
        <v>25</v>
      </c>
      <c r="H190" s="24" t="s">
        <v>24</v>
      </c>
      <c r="I190" s="24">
        <v>38</v>
      </c>
      <c r="J190" s="25">
        <v>132.62</v>
      </c>
      <c r="K190" s="25"/>
    </row>
    <row r="191" spans="3:11" hidden="1" outlineLevel="1" x14ac:dyDescent="0.2">
      <c r="C191" s="23">
        <v>41466</v>
      </c>
      <c r="D191" s="24" t="s">
        <v>15</v>
      </c>
      <c r="E191" s="24" t="s">
        <v>21</v>
      </c>
      <c r="F191" s="33">
        <v>3062</v>
      </c>
      <c r="G191" s="24" t="s">
        <v>13</v>
      </c>
      <c r="H191" s="24" t="s">
        <v>12</v>
      </c>
      <c r="I191" s="24">
        <v>30</v>
      </c>
      <c r="J191" s="25">
        <v>53.1</v>
      </c>
      <c r="K191" s="25"/>
    </row>
    <row r="192" spans="3:11" hidden="1" outlineLevel="1" x14ac:dyDescent="0.2">
      <c r="C192" s="23">
        <v>41467</v>
      </c>
      <c r="D192" s="24" t="s">
        <v>11</v>
      </c>
      <c r="E192" s="24" t="s">
        <v>19</v>
      </c>
      <c r="F192" s="33">
        <v>3090</v>
      </c>
      <c r="G192" s="24" t="s">
        <v>17</v>
      </c>
      <c r="H192" s="24" t="s">
        <v>20</v>
      </c>
      <c r="I192" s="24">
        <v>201</v>
      </c>
      <c r="J192" s="25">
        <v>438.18</v>
      </c>
      <c r="K192" s="25"/>
    </row>
    <row r="193" spans="3:11" hidden="1" outlineLevel="1" x14ac:dyDescent="0.2">
      <c r="C193" s="23">
        <v>41470</v>
      </c>
      <c r="D193" s="24" t="s">
        <v>15</v>
      </c>
      <c r="E193" s="24" t="s">
        <v>21</v>
      </c>
      <c r="F193" s="33">
        <v>3062</v>
      </c>
      <c r="G193" s="24" t="s">
        <v>13</v>
      </c>
      <c r="H193" s="24" t="s">
        <v>23</v>
      </c>
      <c r="I193" s="24">
        <v>49</v>
      </c>
      <c r="J193" s="25">
        <v>91.63</v>
      </c>
      <c r="K193" s="25"/>
    </row>
    <row r="194" spans="3:11" hidden="1" outlineLevel="1" x14ac:dyDescent="0.2">
      <c r="C194" s="23">
        <v>41471</v>
      </c>
      <c r="D194" s="24" t="s">
        <v>11</v>
      </c>
      <c r="E194" s="24" t="s">
        <v>18</v>
      </c>
      <c r="F194" s="33">
        <v>3000</v>
      </c>
      <c r="G194" s="24" t="s">
        <v>17</v>
      </c>
      <c r="H194" s="24" t="s">
        <v>20</v>
      </c>
      <c r="I194" s="24">
        <v>102</v>
      </c>
      <c r="J194" s="25">
        <v>222.36</v>
      </c>
      <c r="K194" s="25"/>
    </row>
    <row r="195" spans="3:11" hidden="1" outlineLevel="1" x14ac:dyDescent="0.2">
      <c r="C195" s="23">
        <v>41472</v>
      </c>
      <c r="D195" s="24" t="s">
        <v>11</v>
      </c>
      <c r="E195" s="24" t="s">
        <v>19</v>
      </c>
      <c r="F195" s="33">
        <v>3036</v>
      </c>
      <c r="G195" s="24" t="s">
        <v>13</v>
      </c>
      <c r="H195" s="24" t="s">
        <v>12</v>
      </c>
      <c r="I195" s="24">
        <v>31</v>
      </c>
      <c r="J195" s="25">
        <v>54.87</v>
      </c>
      <c r="K195" s="25"/>
    </row>
    <row r="196" spans="3:11" hidden="1" outlineLevel="1" x14ac:dyDescent="0.2">
      <c r="C196" s="23">
        <v>41473</v>
      </c>
      <c r="D196" s="24" t="s">
        <v>11</v>
      </c>
      <c r="E196" s="24" t="s">
        <v>10</v>
      </c>
      <c r="F196" s="33">
        <v>3082</v>
      </c>
      <c r="G196" s="24" t="s">
        <v>13</v>
      </c>
      <c r="H196" s="24" t="s">
        <v>12</v>
      </c>
      <c r="I196" s="24">
        <v>61</v>
      </c>
      <c r="J196" s="25">
        <v>107.97</v>
      </c>
      <c r="K196" s="25"/>
    </row>
    <row r="197" spans="3:11" hidden="1" outlineLevel="1" x14ac:dyDescent="0.2">
      <c r="C197" s="23">
        <v>41474</v>
      </c>
      <c r="D197" s="24" t="s">
        <v>15</v>
      </c>
      <c r="E197" s="24" t="s">
        <v>21</v>
      </c>
      <c r="F197" s="33">
        <v>3062</v>
      </c>
      <c r="G197" s="24" t="s">
        <v>13</v>
      </c>
      <c r="H197" s="24" t="s">
        <v>12</v>
      </c>
      <c r="I197" s="24">
        <v>70</v>
      </c>
      <c r="J197" s="25">
        <v>123.9</v>
      </c>
      <c r="K197" s="25"/>
    </row>
    <row r="198" spans="3:11" hidden="1" outlineLevel="1" x14ac:dyDescent="0.2">
      <c r="C198" s="23">
        <v>41477</v>
      </c>
      <c r="D198" s="24" t="s">
        <v>11</v>
      </c>
      <c r="E198" s="24" t="s">
        <v>10</v>
      </c>
      <c r="F198" s="33">
        <v>3082</v>
      </c>
      <c r="G198" s="24" t="s">
        <v>9</v>
      </c>
      <c r="H198" s="24" t="s">
        <v>8</v>
      </c>
      <c r="I198" s="24">
        <v>50</v>
      </c>
      <c r="J198" s="25">
        <v>84</v>
      </c>
      <c r="K198" s="25"/>
    </row>
    <row r="199" spans="3:11" hidden="1" outlineLevel="1" x14ac:dyDescent="0.2">
      <c r="C199" s="23">
        <v>41478</v>
      </c>
      <c r="D199" s="24" t="s">
        <v>11</v>
      </c>
      <c r="E199" s="24" t="s">
        <v>18</v>
      </c>
      <c r="F199" s="33">
        <v>3000</v>
      </c>
      <c r="G199" s="24" t="s">
        <v>17</v>
      </c>
      <c r="H199" s="24" t="s">
        <v>22</v>
      </c>
      <c r="I199" s="24">
        <v>97</v>
      </c>
      <c r="J199" s="25">
        <v>275.48</v>
      </c>
      <c r="K199" s="25"/>
    </row>
    <row r="200" spans="3:11" hidden="1" outlineLevel="1" x14ac:dyDescent="0.2">
      <c r="C200" s="23">
        <v>41479</v>
      </c>
      <c r="D200" s="24" t="s">
        <v>15</v>
      </c>
      <c r="E200" s="24" t="s">
        <v>14</v>
      </c>
      <c r="F200" s="33">
        <v>3659</v>
      </c>
      <c r="G200" s="24" t="s">
        <v>17</v>
      </c>
      <c r="H200" s="24" t="s">
        <v>20</v>
      </c>
      <c r="I200" s="24">
        <v>139</v>
      </c>
      <c r="J200" s="25">
        <v>303.02</v>
      </c>
      <c r="K200" s="25"/>
    </row>
    <row r="201" spans="3:11" hidden="1" outlineLevel="1" x14ac:dyDescent="0.2">
      <c r="C201" s="23">
        <v>41480</v>
      </c>
      <c r="D201" s="24" t="s">
        <v>11</v>
      </c>
      <c r="E201" s="24" t="s">
        <v>19</v>
      </c>
      <c r="F201" s="33">
        <v>3090</v>
      </c>
      <c r="G201" s="24" t="s">
        <v>25</v>
      </c>
      <c r="H201" s="24" t="s">
        <v>24</v>
      </c>
      <c r="I201" s="24">
        <v>23</v>
      </c>
      <c r="J201" s="25">
        <v>80.27</v>
      </c>
      <c r="K201" s="25"/>
    </row>
    <row r="202" spans="3:11" hidden="1" outlineLevel="1" x14ac:dyDescent="0.2">
      <c r="C202" s="23">
        <v>41481</v>
      </c>
      <c r="D202" s="24" t="s">
        <v>15</v>
      </c>
      <c r="E202" s="24" t="s">
        <v>21</v>
      </c>
      <c r="F202" s="33">
        <v>3062</v>
      </c>
      <c r="G202" s="24" t="s">
        <v>13</v>
      </c>
      <c r="H202" s="24" t="s">
        <v>23</v>
      </c>
      <c r="I202" s="24">
        <v>71</v>
      </c>
      <c r="J202" s="25">
        <v>132.77000000000001</v>
      </c>
      <c r="K202" s="25"/>
    </row>
    <row r="203" spans="3:11" hidden="1" outlineLevel="1" x14ac:dyDescent="0.2">
      <c r="C203" s="23">
        <v>41484</v>
      </c>
      <c r="D203" s="24" t="s">
        <v>15</v>
      </c>
      <c r="E203" s="24" t="s">
        <v>21</v>
      </c>
      <c r="F203" s="33">
        <v>3062</v>
      </c>
      <c r="G203" s="24" t="s">
        <v>17</v>
      </c>
      <c r="H203" s="24" t="s">
        <v>16</v>
      </c>
      <c r="I203" s="24">
        <v>78</v>
      </c>
      <c r="J203" s="25">
        <v>145.86000000000001</v>
      </c>
      <c r="K203" s="25"/>
    </row>
    <row r="204" spans="3:11" hidden="1" outlineLevel="1" x14ac:dyDescent="0.2">
      <c r="C204" s="23">
        <v>41485</v>
      </c>
      <c r="D204" s="24" t="s">
        <v>11</v>
      </c>
      <c r="E204" s="24" t="s">
        <v>10</v>
      </c>
      <c r="F204" s="33">
        <v>3082</v>
      </c>
      <c r="G204" s="24" t="s">
        <v>13</v>
      </c>
      <c r="H204" s="24" t="s">
        <v>12</v>
      </c>
      <c r="I204" s="24">
        <v>93</v>
      </c>
      <c r="J204" s="25">
        <v>164.61</v>
      </c>
      <c r="K204" s="25"/>
    </row>
    <row r="205" spans="3:11" hidden="1" outlineLevel="1" x14ac:dyDescent="0.2">
      <c r="C205" s="23">
        <v>41486</v>
      </c>
      <c r="D205" s="24" t="s">
        <v>11</v>
      </c>
      <c r="E205" s="24" t="s">
        <v>18</v>
      </c>
      <c r="F205" s="33">
        <v>3000</v>
      </c>
      <c r="G205" s="24" t="s">
        <v>9</v>
      </c>
      <c r="H205" s="24" t="s">
        <v>8</v>
      </c>
      <c r="I205" s="24">
        <v>46</v>
      </c>
      <c r="J205" s="25">
        <v>77.28</v>
      </c>
      <c r="K205" s="25"/>
    </row>
    <row r="206" spans="3:11" hidden="1" outlineLevel="1" x14ac:dyDescent="0.2">
      <c r="C206" s="23">
        <v>41487</v>
      </c>
      <c r="D206" s="24" t="s">
        <v>15</v>
      </c>
      <c r="E206" s="24" t="s">
        <v>14</v>
      </c>
      <c r="F206" s="33">
        <v>3659</v>
      </c>
      <c r="G206" s="24" t="s">
        <v>17</v>
      </c>
      <c r="H206" s="24" t="s">
        <v>16</v>
      </c>
      <c r="I206" s="24">
        <v>59</v>
      </c>
      <c r="J206" s="25">
        <v>110.33</v>
      </c>
      <c r="K206" s="25"/>
    </row>
    <row r="207" spans="3:11" hidden="1" outlineLevel="1" x14ac:dyDescent="0.2">
      <c r="C207" s="23">
        <v>41488</v>
      </c>
      <c r="D207" s="24" t="s">
        <v>15</v>
      </c>
      <c r="E207" s="24" t="s">
        <v>14</v>
      </c>
      <c r="F207" s="33">
        <v>3659</v>
      </c>
      <c r="G207" s="24" t="s">
        <v>13</v>
      </c>
      <c r="H207" s="24" t="s">
        <v>12</v>
      </c>
      <c r="I207" s="24">
        <v>46</v>
      </c>
      <c r="J207" s="25">
        <v>81.42</v>
      </c>
      <c r="K207" s="25"/>
    </row>
    <row r="208" spans="3:11" hidden="1" outlineLevel="1" x14ac:dyDescent="0.2">
      <c r="C208" s="23">
        <v>41491</v>
      </c>
      <c r="D208" s="24" t="s">
        <v>15</v>
      </c>
      <c r="E208" s="24" t="s">
        <v>21</v>
      </c>
      <c r="F208" s="33">
        <v>3062</v>
      </c>
      <c r="G208" s="24" t="s">
        <v>17</v>
      </c>
      <c r="H208" s="24" t="s">
        <v>22</v>
      </c>
      <c r="I208" s="24">
        <v>76</v>
      </c>
      <c r="J208" s="25">
        <v>215.84</v>
      </c>
      <c r="K208" s="25"/>
    </row>
    <row r="209" spans="3:11" hidden="1" outlineLevel="1" x14ac:dyDescent="0.2">
      <c r="C209" s="23">
        <v>41492</v>
      </c>
      <c r="D209" s="24" t="s">
        <v>11</v>
      </c>
      <c r="E209" s="24" t="s">
        <v>19</v>
      </c>
      <c r="F209" s="33">
        <v>3090</v>
      </c>
      <c r="G209" s="24" t="s">
        <v>13</v>
      </c>
      <c r="H209" s="24" t="s">
        <v>23</v>
      </c>
      <c r="I209" s="24">
        <v>84</v>
      </c>
      <c r="J209" s="25">
        <v>157.08000000000001</v>
      </c>
      <c r="K209" s="25"/>
    </row>
    <row r="210" spans="3:11" hidden="1" outlineLevel="1" x14ac:dyDescent="0.2">
      <c r="C210" s="23">
        <v>41493</v>
      </c>
      <c r="D210" s="24" t="s">
        <v>11</v>
      </c>
      <c r="E210" s="24" t="s">
        <v>19</v>
      </c>
      <c r="F210" s="33">
        <v>3090</v>
      </c>
      <c r="G210" s="24" t="s">
        <v>13</v>
      </c>
      <c r="H210" s="24" t="s">
        <v>12</v>
      </c>
      <c r="I210" s="24">
        <v>44</v>
      </c>
      <c r="J210" s="25">
        <v>77.88</v>
      </c>
      <c r="K210" s="25"/>
    </row>
    <row r="211" spans="3:11" hidden="1" outlineLevel="1" x14ac:dyDescent="0.2">
      <c r="C211" s="23">
        <v>41494</v>
      </c>
      <c r="D211" s="24" t="s">
        <v>15</v>
      </c>
      <c r="E211" s="24" t="s">
        <v>21</v>
      </c>
      <c r="F211" s="33">
        <v>3062</v>
      </c>
      <c r="G211" s="24" t="s">
        <v>13</v>
      </c>
      <c r="H211" s="24" t="s">
        <v>23</v>
      </c>
      <c r="I211" s="24">
        <v>77</v>
      </c>
      <c r="J211" s="25">
        <v>143.99</v>
      </c>
      <c r="K211" s="25"/>
    </row>
    <row r="212" spans="3:11" hidden="1" outlineLevel="1" x14ac:dyDescent="0.2">
      <c r="C212" s="23">
        <v>41495</v>
      </c>
      <c r="D212" s="24" t="s">
        <v>11</v>
      </c>
      <c r="E212" s="24" t="s">
        <v>19</v>
      </c>
      <c r="F212" s="33">
        <v>3090</v>
      </c>
      <c r="G212" s="24" t="s">
        <v>25</v>
      </c>
      <c r="H212" s="24" t="s">
        <v>24</v>
      </c>
      <c r="I212" s="24">
        <v>31</v>
      </c>
      <c r="J212" s="25">
        <v>108.19</v>
      </c>
      <c r="K212" s="25"/>
    </row>
    <row r="213" spans="3:11" hidden="1" outlineLevel="1" x14ac:dyDescent="0.2">
      <c r="C213" s="23">
        <v>41498</v>
      </c>
      <c r="D213" s="24" t="s">
        <v>11</v>
      </c>
      <c r="E213" s="24" t="s">
        <v>10</v>
      </c>
      <c r="F213" s="33">
        <v>3082</v>
      </c>
      <c r="G213" s="24" t="s">
        <v>13</v>
      </c>
      <c r="H213" s="24" t="s">
        <v>12</v>
      </c>
      <c r="I213" s="24">
        <v>116</v>
      </c>
      <c r="J213" s="25">
        <v>205.32</v>
      </c>
      <c r="K213" s="25"/>
    </row>
    <row r="214" spans="3:11" hidden="1" outlineLevel="1" x14ac:dyDescent="0.2">
      <c r="C214" s="23">
        <v>41499</v>
      </c>
      <c r="D214" s="24" t="s">
        <v>11</v>
      </c>
      <c r="E214" s="24" t="s">
        <v>19</v>
      </c>
      <c r="F214" s="33">
        <v>3090</v>
      </c>
      <c r="G214" s="24" t="s">
        <v>17</v>
      </c>
      <c r="H214" s="24" t="s">
        <v>22</v>
      </c>
      <c r="I214" s="24">
        <v>47</v>
      </c>
      <c r="J214" s="25">
        <v>133.47999999999999</v>
      </c>
      <c r="K214" s="25"/>
    </row>
    <row r="215" spans="3:11" hidden="1" outlineLevel="1" x14ac:dyDescent="0.2">
      <c r="C215" s="23">
        <v>41500</v>
      </c>
      <c r="D215" s="24" t="s">
        <v>11</v>
      </c>
      <c r="E215" s="24" t="s">
        <v>19</v>
      </c>
      <c r="F215" s="33">
        <v>3036</v>
      </c>
      <c r="G215" s="24" t="s">
        <v>13</v>
      </c>
      <c r="H215" s="24" t="s">
        <v>12</v>
      </c>
      <c r="I215" s="24">
        <v>30</v>
      </c>
      <c r="J215" s="25">
        <v>53.1</v>
      </c>
      <c r="K215" s="25"/>
    </row>
    <row r="216" spans="3:11" hidden="1" outlineLevel="1" x14ac:dyDescent="0.2">
      <c r="C216" s="23">
        <v>41501</v>
      </c>
      <c r="D216" s="24" t="s">
        <v>11</v>
      </c>
      <c r="E216" s="24" t="s">
        <v>18</v>
      </c>
      <c r="F216" s="33">
        <v>3000</v>
      </c>
      <c r="G216" s="24" t="s">
        <v>9</v>
      </c>
      <c r="H216" s="24" t="s">
        <v>27</v>
      </c>
      <c r="I216" s="24">
        <v>29</v>
      </c>
      <c r="J216" s="25">
        <v>91.35</v>
      </c>
      <c r="K216" s="25"/>
    </row>
    <row r="217" spans="3:11" hidden="1" outlineLevel="1" x14ac:dyDescent="0.2">
      <c r="C217" s="23">
        <v>41502</v>
      </c>
      <c r="D217" s="24" t="s">
        <v>11</v>
      </c>
      <c r="E217" s="24" t="s">
        <v>18</v>
      </c>
      <c r="F217" s="33">
        <v>3000</v>
      </c>
      <c r="G217" s="24" t="s">
        <v>13</v>
      </c>
      <c r="H217" s="24" t="s">
        <v>12</v>
      </c>
      <c r="I217" s="24">
        <v>63</v>
      </c>
      <c r="J217" s="25">
        <v>111.51</v>
      </c>
      <c r="K217" s="25"/>
    </row>
    <row r="218" spans="3:11" hidden="1" outlineLevel="1" x14ac:dyDescent="0.2">
      <c r="C218" s="23">
        <v>41505</v>
      </c>
      <c r="D218" s="24" t="s">
        <v>11</v>
      </c>
      <c r="E218" s="24" t="s">
        <v>10</v>
      </c>
      <c r="F218" s="33">
        <v>3082</v>
      </c>
      <c r="G218" s="24" t="s">
        <v>17</v>
      </c>
      <c r="H218" s="24" t="s">
        <v>20</v>
      </c>
      <c r="I218" s="24">
        <v>143</v>
      </c>
      <c r="J218" s="25">
        <v>311.74</v>
      </c>
      <c r="K218" s="25"/>
    </row>
    <row r="219" spans="3:11" hidden="1" outlineLevel="1" x14ac:dyDescent="0.2">
      <c r="C219" s="23">
        <v>41506</v>
      </c>
      <c r="D219" s="24" t="s">
        <v>11</v>
      </c>
      <c r="E219" s="24" t="s">
        <v>18</v>
      </c>
      <c r="F219" s="33">
        <v>3000</v>
      </c>
      <c r="G219" s="24" t="s">
        <v>25</v>
      </c>
      <c r="H219" s="24" t="s">
        <v>24</v>
      </c>
      <c r="I219" s="24">
        <v>51</v>
      </c>
      <c r="J219" s="25">
        <v>177.99</v>
      </c>
      <c r="K219" s="25"/>
    </row>
    <row r="220" spans="3:11" hidden="1" outlineLevel="1" x14ac:dyDescent="0.2">
      <c r="C220" s="23">
        <v>41507</v>
      </c>
      <c r="D220" s="24" t="s">
        <v>11</v>
      </c>
      <c r="E220" s="24" t="s">
        <v>10</v>
      </c>
      <c r="F220" s="33">
        <v>3082</v>
      </c>
      <c r="G220" s="24" t="s">
        <v>17</v>
      </c>
      <c r="H220" s="24" t="s">
        <v>22</v>
      </c>
      <c r="I220" s="24">
        <v>90</v>
      </c>
      <c r="J220" s="25">
        <v>255.6</v>
      </c>
      <c r="K220" s="25"/>
    </row>
    <row r="221" spans="3:11" hidden="1" outlineLevel="1" x14ac:dyDescent="0.2">
      <c r="C221" s="23">
        <v>41508</v>
      </c>
      <c r="D221" s="24" t="s">
        <v>15</v>
      </c>
      <c r="E221" s="24" t="s">
        <v>21</v>
      </c>
      <c r="F221" s="33">
        <v>3062</v>
      </c>
      <c r="G221" s="24" t="s">
        <v>25</v>
      </c>
      <c r="H221" s="24" t="s">
        <v>24</v>
      </c>
      <c r="I221" s="24">
        <v>21</v>
      </c>
      <c r="J221" s="25">
        <v>73.290000000000006</v>
      </c>
      <c r="K221" s="25"/>
    </row>
    <row r="222" spans="3:11" hidden="1" outlineLevel="1" x14ac:dyDescent="0.2">
      <c r="C222" s="23">
        <v>41509</v>
      </c>
      <c r="D222" s="24" t="s">
        <v>11</v>
      </c>
      <c r="E222" s="24" t="s">
        <v>19</v>
      </c>
      <c r="F222" s="33">
        <v>3090</v>
      </c>
      <c r="G222" s="24" t="s">
        <v>13</v>
      </c>
      <c r="H222" s="24" t="s">
        <v>12</v>
      </c>
      <c r="I222" s="24">
        <v>102</v>
      </c>
      <c r="J222" s="25">
        <v>180.54</v>
      </c>
      <c r="K222" s="25"/>
    </row>
    <row r="223" spans="3:11" hidden="1" outlineLevel="1" x14ac:dyDescent="0.2">
      <c r="C223" s="23">
        <v>41512</v>
      </c>
      <c r="D223" s="24" t="s">
        <v>11</v>
      </c>
      <c r="E223" s="24" t="s">
        <v>18</v>
      </c>
      <c r="F223" s="33">
        <v>3000</v>
      </c>
      <c r="G223" s="24" t="s">
        <v>17</v>
      </c>
      <c r="H223" s="24" t="s">
        <v>20</v>
      </c>
      <c r="I223" s="24">
        <v>32</v>
      </c>
      <c r="J223" s="25">
        <v>69.760000000000005</v>
      </c>
      <c r="K223" s="25"/>
    </row>
    <row r="224" spans="3:11" hidden="1" outlineLevel="1" x14ac:dyDescent="0.2">
      <c r="C224" s="23">
        <v>41513</v>
      </c>
      <c r="D224" s="24" t="s">
        <v>11</v>
      </c>
      <c r="E224" s="24" t="s">
        <v>10</v>
      </c>
      <c r="F224" s="33">
        <v>3082</v>
      </c>
      <c r="G224" s="24" t="s">
        <v>13</v>
      </c>
      <c r="H224" s="24" t="s">
        <v>23</v>
      </c>
      <c r="I224" s="24">
        <v>73</v>
      </c>
      <c r="J224" s="25">
        <v>136.51</v>
      </c>
      <c r="K224" s="25"/>
    </row>
    <row r="225" spans="3:11" hidden="1" outlineLevel="1" x14ac:dyDescent="0.2">
      <c r="C225" s="23">
        <v>41514</v>
      </c>
      <c r="D225" s="24" t="s">
        <v>11</v>
      </c>
      <c r="E225" s="24" t="s">
        <v>19</v>
      </c>
      <c r="F225" s="33">
        <v>3036</v>
      </c>
      <c r="G225" s="24" t="s">
        <v>13</v>
      </c>
      <c r="H225" s="24" t="s">
        <v>23</v>
      </c>
      <c r="I225" s="24">
        <v>26</v>
      </c>
      <c r="J225" s="25">
        <v>48.62</v>
      </c>
      <c r="K225" s="25"/>
    </row>
    <row r="226" spans="3:11" hidden="1" outlineLevel="1" x14ac:dyDescent="0.2">
      <c r="C226" s="23">
        <v>41515</v>
      </c>
      <c r="D226" s="24" t="s">
        <v>11</v>
      </c>
      <c r="E226" s="24" t="s">
        <v>18</v>
      </c>
      <c r="F226" s="33">
        <v>3000</v>
      </c>
      <c r="G226" s="24" t="s">
        <v>13</v>
      </c>
      <c r="H226" s="24" t="s">
        <v>12</v>
      </c>
      <c r="I226" s="24">
        <v>41</v>
      </c>
      <c r="J226" s="25">
        <v>72.569999999999993</v>
      </c>
      <c r="K226" s="25"/>
    </row>
    <row r="227" spans="3:11" hidden="1" outlineLevel="1" x14ac:dyDescent="0.2">
      <c r="C227" s="23">
        <v>41516</v>
      </c>
      <c r="D227" s="24" t="s">
        <v>11</v>
      </c>
      <c r="E227" s="24" t="s">
        <v>18</v>
      </c>
      <c r="F227" s="33">
        <v>3000</v>
      </c>
      <c r="G227" s="24" t="s">
        <v>9</v>
      </c>
      <c r="H227" s="24" t="s">
        <v>8</v>
      </c>
      <c r="I227" s="24">
        <v>24</v>
      </c>
      <c r="J227" s="25">
        <v>40.32</v>
      </c>
      <c r="K227" s="25"/>
    </row>
    <row r="228" spans="3:11" hidden="1" outlineLevel="1" x14ac:dyDescent="0.2">
      <c r="C228" s="23">
        <v>41519</v>
      </c>
      <c r="D228" s="24" t="s">
        <v>11</v>
      </c>
      <c r="E228" s="24" t="s">
        <v>19</v>
      </c>
      <c r="F228" s="33">
        <v>3090</v>
      </c>
      <c r="G228" s="24" t="s">
        <v>13</v>
      </c>
      <c r="H228" s="24" t="s">
        <v>23</v>
      </c>
      <c r="I228" s="24">
        <v>41</v>
      </c>
      <c r="J228" s="25">
        <v>76.67</v>
      </c>
      <c r="K228" s="25"/>
    </row>
    <row r="229" spans="3:11" hidden="1" outlineLevel="1" x14ac:dyDescent="0.2">
      <c r="C229" s="23">
        <v>41520</v>
      </c>
      <c r="D229" s="24" t="s">
        <v>11</v>
      </c>
      <c r="E229" s="24" t="s">
        <v>18</v>
      </c>
      <c r="F229" s="33">
        <v>3000</v>
      </c>
      <c r="G229" s="24" t="s">
        <v>17</v>
      </c>
      <c r="H229" s="24" t="s">
        <v>20</v>
      </c>
      <c r="I229" s="24">
        <v>43</v>
      </c>
      <c r="J229" s="25">
        <v>93.74</v>
      </c>
      <c r="K229" s="25"/>
    </row>
    <row r="230" spans="3:11" hidden="1" outlineLevel="1" x14ac:dyDescent="0.2">
      <c r="C230" s="23">
        <v>41521</v>
      </c>
      <c r="D230" s="24" t="s">
        <v>15</v>
      </c>
      <c r="E230" s="24" t="s">
        <v>14</v>
      </c>
      <c r="F230" s="33">
        <v>3659</v>
      </c>
      <c r="G230" s="24" t="s">
        <v>17</v>
      </c>
      <c r="H230" s="24" t="s">
        <v>20</v>
      </c>
      <c r="I230" s="24">
        <v>128</v>
      </c>
      <c r="J230" s="25">
        <v>279.04000000000002</v>
      </c>
      <c r="K230" s="25"/>
    </row>
    <row r="231" spans="3:11" hidden="1" outlineLevel="1" x14ac:dyDescent="0.2">
      <c r="C231" s="23">
        <v>41522</v>
      </c>
      <c r="D231" s="24" t="s">
        <v>15</v>
      </c>
      <c r="E231" s="24" t="s">
        <v>21</v>
      </c>
      <c r="F231" s="33">
        <v>3062</v>
      </c>
      <c r="G231" s="24" t="s">
        <v>17</v>
      </c>
      <c r="H231" s="24" t="s">
        <v>22</v>
      </c>
      <c r="I231" s="24">
        <v>69</v>
      </c>
      <c r="J231" s="25">
        <v>195.96</v>
      </c>
      <c r="K231" s="25"/>
    </row>
    <row r="232" spans="3:11" hidden="1" outlineLevel="1" x14ac:dyDescent="0.2">
      <c r="C232" s="23">
        <v>41523</v>
      </c>
      <c r="D232" s="24" t="s">
        <v>15</v>
      </c>
      <c r="E232" s="24" t="s">
        <v>21</v>
      </c>
      <c r="F232" s="33">
        <v>3062</v>
      </c>
      <c r="G232" s="24" t="s">
        <v>17</v>
      </c>
      <c r="H232" s="24" t="s">
        <v>20</v>
      </c>
      <c r="I232" s="24">
        <v>30</v>
      </c>
      <c r="J232" s="25">
        <v>65.400000000000006</v>
      </c>
      <c r="K232" s="25"/>
    </row>
    <row r="233" spans="3:11" hidden="1" outlineLevel="1" x14ac:dyDescent="0.2">
      <c r="C233" s="23">
        <v>41526</v>
      </c>
      <c r="D233" s="24" t="s">
        <v>15</v>
      </c>
      <c r="E233" s="24" t="s">
        <v>21</v>
      </c>
      <c r="F233" s="33">
        <v>3062</v>
      </c>
      <c r="G233" s="24" t="s">
        <v>13</v>
      </c>
      <c r="H233" s="24" t="s">
        <v>12</v>
      </c>
      <c r="I233" s="24">
        <v>40</v>
      </c>
      <c r="J233" s="25">
        <v>70.8</v>
      </c>
      <c r="K233" s="25"/>
    </row>
    <row r="234" spans="3:11" hidden="1" outlineLevel="1" x14ac:dyDescent="0.2">
      <c r="C234" s="23">
        <v>41527</v>
      </c>
      <c r="D234" s="24" t="s">
        <v>11</v>
      </c>
      <c r="E234" s="24" t="s">
        <v>19</v>
      </c>
      <c r="F234" s="33">
        <v>3090</v>
      </c>
      <c r="G234" s="24" t="s">
        <v>13</v>
      </c>
      <c r="H234" s="24" t="s">
        <v>23</v>
      </c>
      <c r="I234" s="24">
        <v>68</v>
      </c>
      <c r="J234" s="25">
        <v>127.16</v>
      </c>
      <c r="K234" s="25"/>
    </row>
    <row r="235" spans="3:11" hidden="1" outlineLevel="1" x14ac:dyDescent="0.2">
      <c r="C235" s="23">
        <v>41528</v>
      </c>
      <c r="D235" s="24" t="s">
        <v>11</v>
      </c>
      <c r="E235" s="24" t="s">
        <v>18</v>
      </c>
      <c r="F235" s="33">
        <v>3000</v>
      </c>
      <c r="G235" s="24" t="s">
        <v>17</v>
      </c>
      <c r="H235" s="24" t="s">
        <v>20</v>
      </c>
      <c r="I235" s="24">
        <v>90</v>
      </c>
      <c r="J235" s="25">
        <v>196.2</v>
      </c>
      <c r="K235" s="25"/>
    </row>
    <row r="236" spans="3:11" hidden="1" outlineLevel="1" x14ac:dyDescent="0.2">
      <c r="C236" s="23">
        <v>41529</v>
      </c>
      <c r="D236" s="24" t="s">
        <v>15</v>
      </c>
      <c r="E236" s="24" t="s">
        <v>14</v>
      </c>
      <c r="F236" s="33">
        <v>3659</v>
      </c>
      <c r="G236" s="24" t="s">
        <v>9</v>
      </c>
      <c r="H236" s="24" t="s">
        <v>8</v>
      </c>
      <c r="I236" s="24">
        <v>41</v>
      </c>
      <c r="J236" s="25">
        <v>68.88</v>
      </c>
      <c r="K236" s="25"/>
    </row>
    <row r="237" spans="3:11" hidden="1" outlineLevel="1" x14ac:dyDescent="0.2">
      <c r="C237" s="23">
        <v>41530</v>
      </c>
      <c r="D237" s="24" t="s">
        <v>15</v>
      </c>
      <c r="E237" s="24" t="s">
        <v>14</v>
      </c>
      <c r="F237" s="33">
        <v>3659</v>
      </c>
      <c r="G237" s="24" t="s">
        <v>13</v>
      </c>
      <c r="H237" s="24" t="s">
        <v>23</v>
      </c>
      <c r="I237" s="24">
        <v>86</v>
      </c>
      <c r="J237" s="25">
        <v>160.82</v>
      </c>
      <c r="K237" s="25"/>
    </row>
    <row r="238" spans="3:11" hidden="1" outlineLevel="1" x14ac:dyDescent="0.2">
      <c r="C238" s="23">
        <v>41533</v>
      </c>
      <c r="D238" s="24" t="s">
        <v>11</v>
      </c>
      <c r="E238" s="24" t="s">
        <v>18</v>
      </c>
      <c r="F238" s="33">
        <v>3000</v>
      </c>
      <c r="G238" s="24" t="s">
        <v>17</v>
      </c>
      <c r="H238" s="24" t="s">
        <v>20</v>
      </c>
      <c r="I238" s="24">
        <v>38</v>
      </c>
      <c r="J238" s="25">
        <v>82.84</v>
      </c>
      <c r="K238" s="25"/>
    </row>
    <row r="239" spans="3:11" hidden="1" outlineLevel="1" x14ac:dyDescent="0.2">
      <c r="C239" s="23">
        <v>41534</v>
      </c>
      <c r="D239" s="24" t="s">
        <v>11</v>
      </c>
      <c r="E239" s="24" t="s">
        <v>10</v>
      </c>
      <c r="F239" s="33">
        <v>3082</v>
      </c>
      <c r="G239" s="24" t="s">
        <v>13</v>
      </c>
      <c r="H239" s="24" t="s">
        <v>23</v>
      </c>
      <c r="I239" s="24">
        <v>52</v>
      </c>
      <c r="J239" s="25">
        <v>97.24</v>
      </c>
      <c r="K239" s="25"/>
    </row>
    <row r="240" spans="3:11" hidden="1" outlineLevel="1" x14ac:dyDescent="0.2">
      <c r="C240" s="23">
        <v>41535</v>
      </c>
      <c r="D240" s="24" t="s">
        <v>11</v>
      </c>
      <c r="E240" s="24" t="s">
        <v>19</v>
      </c>
      <c r="F240" s="33">
        <v>3090</v>
      </c>
      <c r="G240" s="24" t="s">
        <v>17</v>
      </c>
      <c r="H240" s="24" t="s">
        <v>22</v>
      </c>
      <c r="I240" s="24">
        <v>97</v>
      </c>
      <c r="J240" s="25">
        <v>275.48</v>
      </c>
      <c r="K240" s="25"/>
    </row>
    <row r="241" spans="3:11" hidden="1" outlineLevel="1" x14ac:dyDescent="0.2">
      <c r="C241" s="23">
        <v>41536</v>
      </c>
      <c r="D241" s="24" t="s">
        <v>11</v>
      </c>
      <c r="E241" s="24" t="s">
        <v>19</v>
      </c>
      <c r="F241" s="33">
        <v>3090</v>
      </c>
      <c r="G241" s="24" t="s">
        <v>13</v>
      </c>
      <c r="H241" s="24" t="s">
        <v>12</v>
      </c>
      <c r="I241" s="24">
        <v>152</v>
      </c>
      <c r="J241" s="25">
        <v>269.04000000000002</v>
      </c>
      <c r="K241" s="25"/>
    </row>
    <row r="242" spans="3:11" hidden="1" outlineLevel="1" x14ac:dyDescent="0.2">
      <c r="C242" s="23">
        <v>41537</v>
      </c>
      <c r="D242" s="24" t="s">
        <v>11</v>
      </c>
      <c r="E242" s="24" t="s">
        <v>10</v>
      </c>
      <c r="F242" s="33">
        <v>3082</v>
      </c>
      <c r="G242" s="24" t="s">
        <v>13</v>
      </c>
      <c r="H242" s="24" t="s">
        <v>12</v>
      </c>
      <c r="I242" s="24">
        <v>176</v>
      </c>
      <c r="J242" s="25">
        <v>311.52</v>
      </c>
      <c r="K242" s="25"/>
    </row>
    <row r="243" spans="3:11" hidden="1" outlineLevel="1" x14ac:dyDescent="0.2">
      <c r="C243" s="23">
        <v>41540</v>
      </c>
      <c r="D243" s="24" t="s">
        <v>11</v>
      </c>
      <c r="E243" s="24" t="s">
        <v>18</v>
      </c>
      <c r="F243" s="33">
        <v>3000</v>
      </c>
      <c r="G243" s="24" t="s">
        <v>17</v>
      </c>
      <c r="H243" s="24" t="s">
        <v>20</v>
      </c>
      <c r="I243" s="24">
        <v>39</v>
      </c>
      <c r="J243" s="25">
        <v>85.02</v>
      </c>
      <c r="K243" s="25"/>
    </row>
    <row r="244" spans="3:11" hidden="1" outlineLevel="1" x14ac:dyDescent="0.2">
      <c r="C244" s="23">
        <v>41541</v>
      </c>
      <c r="D244" s="24" t="s">
        <v>11</v>
      </c>
      <c r="E244" s="24" t="s">
        <v>18</v>
      </c>
      <c r="F244" s="33">
        <v>3000</v>
      </c>
      <c r="G244" s="24" t="s">
        <v>17</v>
      </c>
      <c r="H244" s="24" t="s">
        <v>16</v>
      </c>
      <c r="I244" s="24">
        <v>83</v>
      </c>
      <c r="J244" s="25">
        <v>155.21</v>
      </c>
      <c r="K244" s="25"/>
    </row>
    <row r="245" spans="3:11" hidden="1" outlineLevel="1" x14ac:dyDescent="0.2">
      <c r="C245" s="23">
        <v>41542</v>
      </c>
      <c r="D245" s="24" t="s">
        <v>11</v>
      </c>
      <c r="E245" s="24" t="s">
        <v>19</v>
      </c>
      <c r="F245" s="33">
        <v>3090</v>
      </c>
      <c r="G245" s="24" t="s">
        <v>17</v>
      </c>
      <c r="H245" s="24" t="s">
        <v>20</v>
      </c>
      <c r="I245" s="24">
        <v>201</v>
      </c>
      <c r="J245" s="25">
        <v>438.18</v>
      </c>
      <c r="K245" s="25"/>
    </row>
    <row r="246" spans="3:11" hidden="1" outlineLevel="1" x14ac:dyDescent="0.2">
      <c r="C246" s="23">
        <v>41543</v>
      </c>
      <c r="D246" s="24" t="s">
        <v>11</v>
      </c>
      <c r="E246" s="24" t="s">
        <v>18</v>
      </c>
      <c r="F246" s="33">
        <v>3000</v>
      </c>
      <c r="G246" s="24" t="s">
        <v>9</v>
      </c>
      <c r="H246" s="24" t="s">
        <v>8</v>
      </c>
      <c r="I246" s="24">
        <v>47</v>
      </c>
      <c r="J246" s="25">
        <v>78.959999999999994</v>
      </c>
      <c r="K246" s="25"/>
    </row>
    <row r="247" spans="3:11" hidden="1" outlineLevel="1" x14ac:dyDescent="0.2">
      <c r="C247" s="23">
        <v>41544</v>
      </c>
      <c r="D247" s="24" t="s">
        <v>15</v>
      </c>
      <c r="E247" s="24" t="s">
        <v>14</v>
      </c>
      <c r="F247" s="33">
        <v>3659</v>
      </c>
      <c r="G247" s="24" t="s">
        <v>9</v>
      </c>
      <c r="H247" s="24" t="s">
        <v>8</v>
      </c>
      <c r="I247" s="24">
        <v>40</v>
      </c>
      <c r="J247" s="25">
        <v>67.2</v>
      </c>
      <c r="K247" s="25"/>
    </row>
    <row r="248" spans="3:11" hidden="1" outlineLevel="1" x14ac:dyDescent="0.2">
      <c r="C248" s="23">
        <v>41547</v>
      </c>
      <c r="D248" s="24" t="s">
        <v>15</v>
      </c>
      <c r="E248" s="24" t="s">
        <v>21</v>
      </c>
      <c r="F248" s="33">
        <v>3062</v>
      </c>
      <c r="G248" s="24" t="s">
        <v>25</v>
      </c>
      <c r="H248" s="24" t="s">
        <v>24</v>
      </c>
      <c r="I248" s="24">
        <v>26</v>
      </c>
      <c r="J248" s="25">
        <v>90.74</v>
      </c>
      <c r="K248" s="25"/>
    </row>
    <row r="249" spans="3:11" hidden="1" outlineLevel="1" x14ac:dyDescent="0.2">
      <c r="C249" s="23">
        <v>41548</v>
      </c>
      <c r="D249" s="24" t="s">
        <v>11</v>
      </c>
      <c r="E249" s="24" t="s">
        <v>19</v>
      </c>
      <c r="F249" s="33">
        <v>3036</v>
      </c>
      <c r="G249" s="24" t="s">
        <v>9</v>
      </c>
      <c r="H249" s="24" t="s">
        <v>8</v>
      </c>
      <c r="I249" s="24">
        <v>30</v>
      </c>
      <c r="J249" s="25">
        <v>50.4</v>
      </c>
      <c r="K249" s="25"/>
    </row>
    <row r="250" spans="3:11" hidden="1" outlineLevel="1" x14ac:dyDescent="0.2">
      <c r="C250" s="23">
        <v>41549</v>
      </c>
      <c r="D250" s="24" t="s">
        <v>11</v>
      </c>
      <c r="E250" s="24" t="s">
        <v>10</v>
      </c>
      <c r="F250" s="33">
        <v>3082</v>
      </c>
      <c r="G250" s="24" t="s">
        <v>17</v>
      </c>
      <c r="H250" s="24" t="s">
        <v>16</v>
      </c>
      <c r="I250" s="24">
        <v>151</v>
      </c>
      <c r="J250" s="25">
        <v>282.37</v>
      </c>
      <c r="K250" s="25"/>
    </row>
    <row r="251" spans="3:11" hidden="1" outlineLevel="1" x14ac:dyDescent="0.2">
      <c r="C251" s="23">
        <v>41550</v>
      </c>
      <c r="D251" s="24" t="s">
        <v>15</v>
      </c>
      <c r="E251" s="24" t="s">
        <v>21</v>
      </c>
      <c r="F251" s="33">
        <v>3062</v>
      </c>
      <c r="G251" s="24" t="s">
        <v>17</v>
      </c>
      <c r="H251" s="24" t="s">
        <v>20</v>
      </c>
      <c r="I251" s="24">
        <v>219</v>
      </c>
      <c r="J251" s="25">
        <v>477.42</v>
      </c>
      <c r="K251" s="25"/>
    </row>
    <row r="252" spans="3:11" hidden="1" outlineLevel="1" x14ac:dyDescent="0.2">
      <c r="C252" s="23">
        <v>41551</v>
      </c>
      <c r="D252" s="24" t="s">
        <v>11</v>
      </c>
      <c r="E252" s="24" t="s">
        <v>18</v>
      </c>
      <c r="F252" s="33">
        <v>3000</v>
      </c>
      <c r="G252" s="24" t="s">
        <v>13</v>
      </c>
      <c r="H252" s="24" t="s">
        <v>12</v>
      </c>
      <c r="I252" s="24">
        <v>57</v>
      </c>
      <c r="J252" s="25">
        <v>100.89</v>
      </c>
      <c r="K252" s="25"/>
    </row>
    <row r="253" spans="3:11" hidden="1" outlineLevel="1" x14ac:dyDescent="0.2">
      <c r="C253" s="23">
        <v>41554</v>
      </c>
      <c r="D253" s="24" t="s">
        <v>11</v>
      </c>
      <c r="E253" s="24" t="s">
        <v>18</v>
      </c>
      <c r="F253" s="33">
        <v>3000</v>
      </c>
      <c r="G253" s="24" t="s">
        <v>25</v>
      </c>
      <c r="H253" s="24" t="s">
        <v>24</v>
      </c>
      <c r="I253" s="24">
        <v>33</v>
      </c>
      <c r="J253" s="25">
        <v>115.17</v>
      </c>
      <c r="K253" s="25"/>
    </row>
    <row r="254" spans="3:11" hidden="1" outlineLevel="1" x14ac:dyDescent="0.2">
      <c r="C254" s="23">
        <v>41555</v>
      </c>
      <c r="D254" s="24" t="s">
        <v>11</v>
      </c>
      <c r="E254" s="24" t="s">
        <v>19</v>
      </c>
      <c r="F254" s="33">
        <v>3036</v>
      </c>
      <c r="G254" s="24" t="s">
        <v>17</v>
      </c>
      <c r="H254" s="24" t="s">
        <v>22</v>
      </c>
      <c r="I254" s="24">
        <v>29</v>
      </c>
      <c r="J254" s="25">
        <v>82.36</v>
      </c>
      <c r="K254" s="25"/>
    </row>
    <row r="255" spans="3:11" hidden="1" outlineLevel="1" x14ac:dyDescent="0.2">
      <c r="C255" s="23">
        <v>41556</v>
      </c>
      <c r="D255" s="24" t="s">
        <v>15</v>
      </c>
      <c r="E255" s="24" t="s">
        <v>14</v>
      </c>
      <c r="F255" s="33">
        <v>3659</v>
      </c>
      <c r="G255" s="24" t="s">
        <v>17</v>
      </c>
      <c r="H255" s="24" t="s">
        <v>16</v>
      </c>
      <c r="I255" s="24">
        <v>67</v>
      </c>
      <c r="J255" s="25">
        <v>125.29</v>
      </c>
      <c r="K255" s="25"/>
    </row>
    <row r="256" spans="3:11" hidden="1" outlineLevel="1" x14ac:dyDescent="0.2">
      <c r="C256" s="23">
        <v>41557</v>
      </c>
      <c r="D256" s="24" t="s">
        <v>11</v>
      </c>
      <c r="E256" s="24" t="s">
        <v>18</v>
      </c>
      <c r="F256" s="33">
        <v>3000</v>
      </c>
      <c r="G256" s="24" t="s">
        <v>9</v>
      </c>
      <c r="H256" s="24" t="s">
        <v>27</v>
      </c>
      <c r="I256" s="24">
        <v>32</v>
      </c>
      <c r="J256" s="25">
        <v>100.8</v>
      </c>
      <c r="K256" s="25"/>
    </row>
    <row r="257" spans="3:11" hidden="1" outlineLevel="1" x14ac:dyDescent="0.2">
      <c r="C257" s="23">
        <v>41558</v>
      </c>
      <c r="D257" s="24" t="s">
        <v>11</v>
      </c>
      <c r="E257" s="24" t="s">
        <v>10</v>
      </c>
      <c r="F257" s="33">
        <v>3082</v>
      </c>
      <c r="G257" s="24" t="s">
        <v>17</v>
      </c>
      <c r="H257" s="24" t="s">
        <v>22</v>
      </c>
      <c r="I257" s="24">
        <v>102</v>
      </c>
      <c r="J257" s="25">
        <v>289.68</v>
      </c>
      <c r="K257" s="25"/>
    </row>
    <row r="258" spans="3:11" hidden="1" outlineLevel="1" x14ac:dyDescent="0.2">
      <c r="C258" s="23">
        <v>41561</v>
      </c>
      <c r="D258" s="24" t="s">
        <v>15</v>
      </c>
      <c r="E258" s="24" t="s">
        <v>21</v>
      </c>
      <c r="F258" s="33">
        <v>3062</v>
      </c>
      <c r="G258" s="24" t="s">
        <v>25</v>
      </c>
      <c r="H258" s="24" t="s">
        <v>24</v>
      </c>
      <c r="I258" s="24">
        <v>21</v>
      </c>
      <c r="J258" s="25">
        <v>73.290000000000006</v>
      </c>
      <c r="K258" s="25"/>
    </row>
    <row r="259" spans="3:11" hidden="1" outlineLevel="1" x14ac:dyDescent="0.2">
      <c r="C259" s="23">
        <v>41562</v>
      </c>
      <c r="D259" s="24" t="s">
        <v>15</v>
      </c>
      <c r="E259" s="24" t="s">
        <v>14</v>
      </c>
      <c r="F259" s="33">
        <v>3659</v>
      </c>
      <c r="G259" s="24" t="s">
        <v>17</v>
      </c>
      <c r="H259" s="24" t="s">
        <v>22</v>
      </c>
      <c r="I259" s="24">
        <v>98</v>
      </c>
      <c r="J259" s="25">
        <v>278.32</v>
      </c>
      <c r="K259" s="25"/>
    </row>
    <row r="260" spans="3:11" hidden="1" outlineLevel="1" x14ac:dyDescent="0.2">
      <c r="C260" s="23">
        <v>41563</v>
      </c>
      <c r="D260" s="24" t="s">
        <v>11</v>
      </c>
      <c r="E260" s="24" t="s">
        <v>19</v>
      </c>
      <c r="F260" s="33">
        <v>3036</v>
      </c>
      <c r="G260" s="24" t="s">
        <v>25</v>
      </c>
      <c r="H260" s="24" t="s">
        <v>24</v>
      </c>
      <c r="I260" s="24">
        <v>37</v>
      </c>
      <c r="J260" s="25">
        <v>129.13</v>
      </c>
      <c r="K260" s="25"/>
    </row>
    <row r="261" spans="3:11" hidden="1" outlineLevel="1" x14ac:dyDescent="0.2">
      <c r="C261" s="23">
        <v>41564</v>
      </c>
      <c r="D261" s="24" t="s">
        <v>11</v>
      </c>
      <c r="E261" s="24" t="s">
        <v>19</v>
      </c>
      <c r="F261" s="33">
        <v>3090</v>
      </c>
      <c r="G261" s="24" t="s">
        <v>17</v>
      </c>
      <c r="H261" s="24" t="s">
        <v>20</v>
      </c>
      <c r="I261" s="24">
        <v>160</v>
      </c>
      <c r="J261" s="25">
        <v>348.8</v>
      </c>
      <c r="K261" s="25"/>
    </row>
    <row r="262" spans="3:11" hidden="1" outlineLevel="1" x14ac:dyDescent="0.2">
      <c r="C262" s="23">
        <v>41565</v>
      </c>
      <c r="D262" s="24" t="s">
        <v>15</v>
      </c>
      <c r="E262" s="24" t="s">
        <v>14</v>
      </c>
      <c r="F262" s="33">
        <v>3659</v>
      </c>
      <c r="G262" s="24" t="s">
        <v>17</v>
      </c>
      <c r="H262" s="24" t="s">
        <v>22</v>
      </c>
      <c r="I262" s="24">
        <v>74</v>
      </c>
      <c r="J262" s="25">
        <v>210.16</v>
      </c>
      <c r="K262" s="25"/>
    </row>
    <row r="263" spans="3:11" hidden="1" outlineLevel="1" x14ac:dyDescent="0.2">
      <c r="C263" s="23">
        <v>41568</v>
      </c>
      <c r="D263" s="24" t="s">
        <v>11</v>
      </c>
      <c r="E263" s="24" t="s">
        <v>18</v>
      </c>
      <c r="F263" s="33">
        <v>3000</v>
      </c>
      <c r="G263" s="24" t="s">
        <v>13</v>
      </c>
      <c r="H263" s="24" t="s">
        <v>23</v>
      </c>
      <c r="I263" s="24">
        <v>27</v>
      </c>
      <c r="J263" s="25">
        <v>50.49</v>
      </c>
      <c r="K263" s="25"/>
    </row>
    <row r="264" spans="3:11" hidden="1" outlineLevel="1" x14ac:dyDescent="0.2">
      <c r="C264" s="23">
        <v>41569</v>
      </c>
      <c r="D264" s="24" t="s">
        <v>15</v>
      </c>
      <c r="E264" s="24" t="s">
        <v>21</v>
      </c>
      <c r="F264" s="33">
        <v>3062</v>
      </c>
      <c r="G264" s="24" t="s">
        <v>9</v>
      </c>
      <c r="H264" s="24" t="s">
        <v>8</v>
      </c>
      <c r="I264" s="24">
        <v>28</v>
      </c>
      <c r="J264" s="25">
        <v>47.04</v>
      </c>
      <c r="K264" s="25"/>
    </row>
    <row r="265" spans="3:11" hidden="1" outlineLevel="1" x14ac:dyDescent="0.2">
      <c r="C265" s="23">
        <v>41570</v>
      </c>
      <c r="D265" s="24" t="s">
        <v>11</v>
      </c>
      <c r="E265" s="24" t="s">
        <v>10</v>
      </c>
      <c r="F265" s="33">
        <v>3082</v>
      </c>
      <c r="G265" s="24" t="s">
        <v>9</v>
      </c>
      <c r="H265" s="24" t="s">
        <v>8</v>
      </c>
      <c r="I265" s="24">
        <v>26</v>
      </c>
      <c r="J265" s="25">
        <v>43.68</v>
      </c>
      <c r="K265" s="25"/>
    </row>
    <row r="266" spans="3:11" hidden="1" outlineLevel="1" x14ac:dyDescent="0.2">
      <c r="C266" s="23">
        <v>41571</v>
      </c>
      <c r="D266" s="24" t="s">
        <v>11</v>
      </c>
      <c r="E266" s="24" t="s">
        <v>19</v>
      </c>
      <c r="F266" s="33">
        <v>3090</v>
      </c>
      <c r="G266" s="24" t="s">
        <v>13</v>
      </c>
      <c r="H266" s="24" t="s">
        <v>12</v>
      </c>
      <c r="I266" s="24">
        <v>37</v>
      </c>
      <c r="J266" s="25">
        <v>65.489999999999995</v>
      </c>
      <c r="K266" s="25"/>
    </row>
    <row r="267" spans="3:11" hidden="1" outlineLevel="1" x14ac:dyDescent="0.2">
      <c r="C267" s="23">
        <v>41572</v>
      </c>
      <c r="D267" s="24" t="s">
        <v>11</v>
      </c>
      <c r="E267" s="24" t="s">
        <v>19</v>
      </c>
      <c r="F267" s="33">
        <v>3090</v>
      </c>
      <c r="G267" s="24" t="s">
        <v>13</v>
      </c>
      <c r="H267" s="24" t="s">
        <v>12</v>
      </c>
      <c r="I267" s="24">
        <v>72</v>
      </c>
      <c r="J267" s="25">
        <v>127.44</v>
      </c>
      <c r="K267" s="25"/>
    </row>
    <row r="268" spans="3:11" hidden="1" outlineLevel="1" x14ac:dyDescent="0.2">
      <c r="C268" s="23">
        <v>41575</v>
      </c>
      <c r="D268" s="24" t="s">
        <v>11</v>
      </c>
      <c r="E268" s="24" t="s">
        <v>18</v>
      </c>
      <c r="F268" s="33">
        <v>3000</v>
      </c>
      <c r="G268" s="24" t="s">
        <v>13</v>
      </c>
      <c r="H268" s="24" t="s">
        <v>12</v>
      </c>
      <c r="I268" s="24">
        <v>31</v>
      </c>
      <c r="J268" s="25">
        <v>54.87</v>
      </c>
      <c r="K268" s="25"/>
    </row>
    <row r="269" spans="3:11" hidden="1" outlineLevel="1" x14ac:dyDescent="0.2">
      <c r="C269" s="23">
        <v>41576</v>
      </c>
      <c r="D269" s="24" t="s">
        <v>15</v>
      </c>
      <c r="E269" s="24" t="s">
        <v>21</v>
      </c>
      <c r="F269" s="33">
        <v>3062</v>
      </c>
      <c r="G269" s="24" t="s">
        <v>13</v>
      </c>
      <c r="H269" s="24" t="s">
        <v>23</v>
      </c>
      <c r="I269" s="24">
        <v>46</v>
      </c>
      <c r="J269" s="25">
        <v>86.02</v>
      </c>
      <c r="K269" s="25"/>
    </row>
    <row r="270" spans="3:11" hidden="1" outlineLevel="1" x14ac:dyDescent="0.2">
      <c r="C270" s="23">
        <v>41577</v>
      </c>
      <c r="D270" s="24" t="s">
        <v>11</v>
      </c>
      <c r="E270" s="24" t="s">
        <v>19</v>
      </c>
      <c r="F270" s="33">
        <v>3036</v>
      </c>
      <c r="G270" s="24" t="s">
        <v>13</v>
      </c>
      <c r="H270" s="24" t="s">
        <v>12</v>
      </c>
      <c r="I270" s="24">
        <v>22</v>
      </c>
      <c r="J270" s="25">
        <v>38.94</v>
      </c>
      <c r="K270" s="25"/>
    </row>
    <row r="271" spans="3:11" hidden="1" outlineLevel="1" x14ac:dyDescent="0.2">
      <c r="C271" s="23">
        <v>41578</v>
      </c>
      <c r="D271" s="24" t="s">
        <v>11</v>
      </c>
      <c r="E271" s="24" t="s">
        <v>10</v>
      </c>
      <c r="F271" s="33">
        <v>3082</v>
      </c>
      <c r="G271" s="24" t="s">
        <v>13</v>
      </c>
      <c r="H271" s="24" t="s">
        <v>12</v>
      </c>
      <c r="I271" s="24">
        <v>126</v>
      </c>
      <c r="J271" s="25">
        <v>223.02</v>
      </c>
      <c r="K271" s="25"/>
    </row>
    <row r="272" spans="3:11" hidden="1" outlineLevel="1" x14ac:dyDescent="0.2">
      <c r="C272" s="23">
        <v>41579</v>
      </c>
      <c r="D272" s="24" t="s">
        <v>11</v>
      </c>
      <c r="E272" s="24" t="s">
        <v>19</v>
      </c>
      <c r="F272" s="33">
        <v>3090</v>
      </c>
      <c r="G272" s="24" t="s">
        <v>9</v>
      </c>
      <c r="H272" s="24" t="s">
        <v>8</v>
      </c>
      <c r="I272" s="24">
        <v>29</v>
      </c>
      <c r="J272" s="25">
        <v>48.72</v>
      </c>
      <c r="K272" s="25"/>
    </row>
    <row r="273" spans="3:11" hidden="1" outlineLevel="1" x14ac:dyDescent="0.2">
      <c r="C273" s="23">
        <v>41582</v>
      </c>
      <c r="D273" s="24" t="s">
        <v>11</v>
      </c>
      <c r="E273" s="24" t="s">
        <v>10</v>
      </c>
      <c r="F273" s="33">
        <v>3082</v>
      </c>
      <c r="G273" s="24" t="s">
        <v>17</v>
      </c>
      <c r="H273" s="24" t="s">
        <v>20</v>
      </c>
      <c r="I273" s="24">
        <v>177</v>
      </c>
      <c r="J273" s="25">
        <v>385.86</v>
      </c>
      <c r="K273" s="25"/>
    </row>
    <row r="274" spans="3:11" hidden="1" outlineLevel="1" x14ac:dyDescent="0.2">
      <c r="C274" s="23">
        <v>41583</v>
      </c>
      <c r="D274" s="24" t="s">
        <v>11</v>
      </c>
      <c r="E274" s="24" t="s">
        <v>10</v>
      </c>
      <c r="F274" s="33">
        <v>3082</v>
      </c>
      <c r="G274" s="24" t="s">
        <v>17</v>
      </c>
      <c r="H274" s="24" t="s">
        <v>22</v>
      </c>
      <c r="I274" s="24">
        <v>86</v>
      </c>
      <c r="J274" s="25">
        <v>244.24</v>
      </c>
      <c r="K274" s="25"/>
    </row>
    <row r="275" spans="3:11" hidden="1" outlineLevel="1" x14ac:dyDescent="0.2">
      <c r="C275" s="23">
        <v>41584</v>
      </c>
      <c r="D275" s="24" t="s">
        <v>15</v>
      </c>
      <c r="E275" s="24" t="s">
        <v>14</v>
      </c>
      <c r="F275" s="33">
        <v>3659</v>
      </c>
      <c r="G275" s="24" t="s">
        <v>13</v>
      </c>
      <c r="H275" s="24" t="s">
        <v>12</v>
      </c>
      <c r="I275" s="24">
        <v>31</v>
      </c>
      <c r="J275" s="25">
        <v>54.87</v>
      </c>
      <c r="K275" s="25"/>
    </row>
    <row r="276" spans="3:11" hidden="1" outlineLevel="1" x14ac:dyDescent="0.2">
      <c r="C276" s="23">
        <v>41585</v>
      </c>
      <c r="D276" s="24" t="s">
        <v>11</v>
      </c>
      <c r="E276" s="24" t="s">
        <v>19</v>
      </c>
      <c r="F276" s="33">
        <v>3090</v>
      </c>
      <c r="G276" s="24" t="s">
        <v>13</v>
      </c>
      <c r="H276" s="24" t="s">
        <v>12</v>
      </c>
      <c r="I276" s="24">
        <v>25</v>
      </c>
      <c r="J276" s="25">
        <v>44.25</v>
      </c>
      <c r="K276" s="25"/>
    </row>
    <row r="277" spans="3:11" hidden="1" outlineLevel="1" x14ac:dyDescent="0.2">
      <c r="C277" s="23">
        <v>41586</v>
      </c>
      <c r="D277" s="24" t="s">
        <v>15</v>
      </c>
      <c r="E277" s="24" t="s">
        <v>21</v>
      </c>
      <c r="F277" s="33">
        <v>3062</v>
      </c>
      <c r="G277" s="24" t="s">
        <v>9</v>
      </c>
      <c r="H277" s="24" t="s">
        <v>8</v>
      </c>
      <c r="I277" s="24">
        <v>37</v>
      </c>
      <c r="J277" s="25">
        <v>62.16</v>
      </c>
      <c r="K277" s="25"/>
    </row>
    <row r="278" spans="3:11" hidden="1" outlineLevel="1" x14ac:dyDescent="0.2">
      <c r="C278" s="23">
        <v>41589</v>
      </c>
      <c r="D278" s="24" t="s">
        <v>11</v>
      </c>
      <c r="E278" s="24" t="s">
        <v>19</v>
      </c>
      <c r="F278" s="33">
        <v>3090</v>
      </c>
      <c r="G278" s="24" t="s">
        <v>17</v>
      </c>
      <c r="H278" s="24" t="s">
        <v>20</v>
      </c>
      <c r="I278" s="24">
        <v>35</v>
      </c>
      <c r="J278" s="25">
        <v>76.3</v>
      </c>
      <c r="K278" s="25"/>
    </row>
    <row r="279" spans="3:11" hidden="1" outlineLevel="1" x14ac:dyDescent="0.2">
      <c r="C279" s="23">
        <v>41590</v>
      </c>
      <c r="D279" s="24" t="s">
        <v>15</v>
      </c>
      <c r="E279" s="24" t="s">
        <v>14</v>
      </c>
      <c r="F279" s="33">
        <v>3659</v>
      </c>
      <c r="G279" s="24" t="s">
        <v>17</v>
      </c>
      <c r="H279" s="24" t="s">
        <v>16</v>
      </c>
      <c r="I279" s="24">
        <v>37</v>
      </c>
      <c r="J279" s="25">
        <v>69.19</v>
      </c>
      <c r="K279" s="25"/>
    </row>
    <row r="280" spans="3:11" hidden="1" outlineLevel="1" x14ac:dyDescent="0.2">
      <c r="C280" s="23">
        <v>41591</v>
      </c>
      <c r="D280" s="24" t="s">
        <v>11</v>
      </c>
      <c r="E280" s="24" t="s">
        <v>10</v>
      </c>
      <c r="F280" s="33">
        <v>3082</v>
      </c>
      <c r="G280" s="24" t="s">
        <v>13</v>
      </c>
      <c r="H280" s="24" t="s">
        <v>12</v>
      </c>
      <c r="I280" s="24">
        <v>102</v>
      </c>
      <c r="J280" s="25">
        <v>180.54</v>
      </c>
      <c r="K280" s="25"/>
    </row>
    <row r="281" spans="3:11" hidden="1" outlineLevel="1" x14ac:dyDescent="0.2">
      <c r="C281" s="23">
        <v>41592</v>
      </c>
      <c r="D281" s="24" t="s">
        <v>11</v>
      </c>
      <c r="E281" s="24" t="s">
        <v>10</v>
      </c>
      <c r="F281" s="33">
        <v>3082</v>
      </c>
      <c r="G281" s="24" t="s">
        <v>13</v>
      </c>
      <c r="H281" s="24" t="s">
        <v>23</v>
      </c>
      <c r="I281" s="24">
        <v>49</v>
      </c>
      <c r="J281" s="25">
        <v>91.63</v>
      </c>
      <c r="K281" s="25"/>
    </row>
    <row r="282" spans="3:11" hidden="1" outlineLevel="1" x14ac:dyDescent="0.2">
      <c r="C282" s="23">
        <v>41593</v>
      </c>
      <c r="D282" s="24" t="s">
        <v>11</v>
      </c>
      <c r="E282" s="24" t="s">
        <v>10</v>
      </c>
      <c r="F282" s="33">
        <v>3082</v>
      </c>
      <c r="G282" s="24" t="s">
        <v>25</v>
      </c>
      <c r="H282" s="24" t="s">
        <v>24</v>
      </c>
      <c r="I282" s="24">
        <v>25</v>
      </c>
      <c r="J282" s="25">
        <v>87.25</v>
      </c>
      <c r="K282" s="25"/>
    </row>
    <row r="283" spans="3:11" hidden="1" outlineLevel="1" x14ac:dyDescent="0.2">
      <c r="C283" s="23">
        <v>41596</v>
      </c>
      <c r="D283" s="24" t="s">
        <v>11</v>
      </c>
      <c r="E283" s="24" t="s">
        <v>18</v>
      </c>
      <c r="F283" s="33">
        <v>3000</v>
      </c>
      <c r="G283" s="24" t="s">
        <v>13</v>
      </c>
      <c r="H283" s="24" t="s">
        <v>23</v>
      </c>
      <c r="I283" s="24">
        <v>45</v>
      </c>
      <c r="J283" s="25">
        <v>84.15</v>
      </c>
      <c r="K283" s="25"/>
    </row>
    <row r="284" spans="3:11" hidden="1" outlineLevel="1" x14ac:dyDescent="0.2">
      <c r="C284" s="23">
        <v>41597</v>
      </c>
      <c r="D284" s="24" t="s">
        <v>11</v>
      </c>
      <c r="E284" s="24" t="s">
        <v>10</v>
      </c>
      <c r="F284" s="33">
        <v>3082</v>
      </c>
      <c r="G284" s="24" t="s">
        <v>13</v>
      </c>
      <c r="H284" s="24" t="s">
        <v>7</v>
      </c>
      <c r="I284" s="24">
        <v>20</v>
      </c>
      <c r="J284" s="25">
        <v>45.4</v>
      </c>
      <c r="K284" s="25"/>
    </row>
    <row r="285" spans="3:11" hidden="1" outlineLevel="1" x14ac:dyDescent="0.2">
      <c r="C285" s="23">
        <v>41598</v>
      </c>
      <c r="D285" s="24" t="s">
        <v>11</v>
      </c>
      <c r="E285" s="24" t="s">
        <v>19</v>
      </c>
      <c r="F285" s="33">
        <v>3090</v>
      </c>
      <c r="G285" s="24" t="s">
        <v>13</v>
      </c>
      <c r="H285" s="24" t="s">
        <v>12</v>
      </c>
      <c r="I285" s="24">
        <v>84</v>
      </c>
      <c r="J285" s="25">
        <v>148.68</v>
      </c>
      <c r="K285" s="25"/>
    </row>
    <row r="286" spans="3:11" hidden="1" outlineLevel="1" x14ac:dyDescent="0.2">
      <c r="C286" s="23">
        <v>41599</v>
      </c>
      <c r="D286" s="24" t="s">
        <v>15</v>
      </c>
      <c r="E286" s="24" t="s">
        <v>14</v>
      </c>
      <c r="F286" s="33">
        <v>3659</v>
      </c>
      <c r="G286" s="24" t="s">
        <v>17</v>
      </c>
      <c r="H286" s="24" t="s">
        <v>22</v>
      </c>
      <c r="I286" s="24">
        <v>44</v>
      </c>
      <c r="J286" s="25">
        <v>124.96</v>
      </c>
      <c r="K286" s="25"/>
    </row>
    <row r="287" spans="3:11" hidden="1" outlineLevel="1" x14ac:dyDescent="0.2">
      <c r="C287" s="23">
        <v>41600</v>
      </c>
      <c r="D287" s="24" t="s">
        <v>11</v>
      </c>
      <c r="E287" s="24" t="s">
        <v>18</v>
      </c>
      <c r="F287" s="33">
        <v>3000</v>
      </c>
      <c r="G287" s="24" t="s">
        <v>17</v>
      </c>
      <c r="H287" s="24" t="s">
        <v>22</v>
      </c>
      <c r="I287" s="24">
        <v>137</v>
      </c>
      <c r="J287" s="25">
        <v>389.08</v>
      </c>
      <c r="K287" s="25"/>
    </row>
    <row r="288" spans="3:11" hidden="1" outlineLevel="1" x14ac:dyDescent="0.2">
      <c r="C288" s="23">
        <v>41603</v>
      </c>
      <c r="D288" s="24" t="s">
        <v>11</v>
      </c>
      <c r="E288" s="24" t="s">
        <v>18</v>
      </c>
      <c r="F288" s="33">
        <v>3000</v>
      </c>
      <c r="G288" s="24" t="s">
        <v>25</v>
      </c>
      <c r="H288" s="24" t="s">
        <v>24</v>
      </c>
      <c r="I288" s="24">
        <v>23</v>
      </c>
      <c r="J288" s="25">
        <v>80.27</v>
      </c>
      <c r="K288" s="25"/>
    </row>
    <row r="289" spans="3:11" hidden="1" outlineLevel="1" x14ac:dyDescent="0.2">
      <c r="C289" s="23">
        <v>41604</v>
      </c>
      <c r="D289" s="24" t="s">
        <v>11</v>
      </c>
      <c r="E289" s="24" t="s">
        <v>18</v>
      </c>
      <c r="F289" s="33">
        <v>3000</v>
      </c>
      <c r="G289" s="24" t="s">
        <v>13</v>
      </c>
      <c r="H289" s="24" t="s">
        <v>23</v>
      </c>
      <c r="I289" s="24">
        <v>27</v>
      </c>
      <c r="J289" s="25">
        <v>50.49</v>
      </c>
      <c r="K289" s="25"/>
    </row>
    <row r="290" spans="3:11" hidden="1" outlineLevel="1" x14ac:dyDescent="0.2">
      <c r="C290" s="23">
        <v>41605</v>
      </c>
      <c r="D290" s="24" t="s">
        <v>11</v>
      </c>
      <c r="E290" s="24" t="s">
        <v>18</v>
      </c>
      <c r="F290" s="33">
        <v>3000</v>
      </c>
      <c r="G290" s="24" t="s">
        <v>25</v>
      </c>
      <c r="H290" s="24" t="s">
        <v>24</v>
      </c>
      <c r="I290" s="24">
        <v>26</v>
      </c>
      <c r="J290" s="25">
        <v>90.74</v>
      </c>
      <c r="K290" s="25"/>
    </row>
    <row r="291" spans="3:11" hidden="1" outlineLevel="1" x14ac:dyDescent="0.2">
      <c r="C291" s="23">
        <v>41606</v>
      </c>
      <c r="D291" s="24" t="s">
        <v>11</v>
      </c>
      <c r="E291" s="24" t="s">
        <v>19</v>
      </c>
      <c r="F291" s="33">
        <v>3090</v>
      </c>
      <c r="G291" s="24" t="s">
        <v>13</v>
      </c>
      <c r="H291" s="24" t="s">
        <v>12</v>
      </c>
      <c r="I291" s="24">
        <v>90</v>
      </c>
      <c r="J291" s="25">
        <v>159.30000000000001</v>
      </c>
      <c r="K291" s="25"/>
    </row>
    <row r="292" spans="3:11" hidden="1" outlineLevel="1" x14ac:dyDescent="0.2">
      <c r="C292" s="23">
        <v>41607</v>
      </c>
      <c r="D292" s="24" t="s">
        <v>11</v>
      </c>
      <c r="E292" s="24" t="s">
        <v>19</v>
      </c>
      <c r="F292" s="33">
        <v>3090</v>
      </c>
      <c r="G292" s="24" t="s">
        <v>9</v>
      </c>
      <c r="H292" s="24" t="s">
        <v>8</v>
      </c>
      <c r="I292" s="24">
        <v>23</v>
      </c>
      <c r="J292" s="25">
        <v>38.64</v>
      </c>
      <c r="K292" s="25"/>
    </row>
    <row r="293" spans="3:11" hidden="1" outlineLevel="1" x14ac:dyDescent="0.2">
      <c r="C293" s="23">
        <v>41610</v>
      </c>
      <c r="D293" s="24" t="s">
        <v>11</v>
      </c>
      <c r="E293" s="24" t="s">
        <v>18</v>
      </c>
      <c r="F293" s="33">
        <v>3000</v>
      </c>
      <c r="G293" s="24" t="s">
        <v>17</v>
      </c>
      <c r="H293" s="24" t="s">
        <v>20</v>
      </c>
      <c r="I293" s="24">
        <v>23</v>
      </c>
      <c r="J293" s="25">
        <v>50.14</v>
      </c>
      <c r="K293" s="25"/>
    </row>
    <row r="294" spans="3:11" hidden="1" outlineLevel="1" x14ac:dyDescent="0.2">
      <c r="C294" s="23">
        <v>41611</v>
      </c>
      <c r="D294" s="24" t="s">
        <v>11</v>
      </c>
      <c r="E294" s="24" t="s">
        <v>19</v>
      </c>
      <c r="F294" s="33">
        <v>3090</v>
      </c>
      <c r="G294" s="24" t="s">
        <v>17</v>
      </c>
      <c r="H294" s="24" t="s">
        <v>16</v>
      </c>
      <c r="I294" s="24">
        <v>44</v>
      </c>
      <c r="J294" s="25">
        <v>82.28</v>
      </c>
      <c r="K294" s="25"/>
    </row>
    <row r="295" spans="3:11" hidden="1" outlineLevel="1" x14ac:dyDescent="0.2">
      <c r="C295" s="23">
        <v>41612</v>
      </c>
      <c r="D295" s="24" t="s">
        <v>15</v>
      </c>
      <c r="E295" s="24" t="s">
        <v>21</v>
      </c>
      <c r="F295" s="33">
        <v>3062</v>
      </c>
      <c r="G295" s="24" t="s">
        <v>13</v>
      </c>
      <c r="H295" s="24" t="s">
        <v>23</v>
      </c>
      <c r="I295" s="24">
        <v>39</v>
      </c>
      <c r="J295" s="25">
        <v>72.930000000000007</v>
      </c>
      <c r="K295" s="25"/>
    </row>
    <row r="296" spans="3:11" hidden="1" outlineLevel="1" x14ac:dyDescent="0.2">
      <c r="C296" s="23">
        <v>41613</v>
      </c>
      <c r="D296" s="24" t="s">
        <v>15</v>
      </c>
      <c r="E296" s="24" t="s">
        <v>21</v>
      </c>
      <c r="F296" s="33">
        <v>3062</v>
      </c>
      <c r="G296" s="24" t="s">
        <v>13</v>
      </c>
      <c r="H296" s="24" t="s">
        <v>12</v>
      </c>
      <c r="I296" s="24">
        <v>35</v>
      </c>
      <c r="J296" s="25">
        <v>61.95</v>
      </c>
      <c r="K296" s="25"/>
    </row>
    <row r="297" spans="3:11" hidden="1" outlineLevel="1" x14ac:dyDescent="0.2">
      <c r="C297" s="23">
        <v>41614</v>
      </c>
      <c r="D297" s="24" t="s">
        <v>11</v>
      </c>
      <c r="E297" s="24" t="s">
        <v>19</v>
      </c>
      <c r="F297" s="33">
        <v>3036</v>
      </c>
      <c r="G297" s="24" t="s">
        <v>13</v>
      </c>
      <c r="H297" s="24" t="s">
        <v>23</v>
      </c>
      <c r="I297" s="24">
        <v>20</v>
      </c>
      <c r="J297" s="25">
        <v>37.4</v>
      </c>
      <c r="K297" s="25"/>
    </row>
    <row r="298" spans="3:11" hidden="1" outlineLevel="1" x14ac:dyDescent="0.2">
      <c r="C298" s="23">
        <v>41617</v>
      </c>
      <c r="D298" s="24" t="s">
        <v>11</v>
      </c>
      <c r="E298" s="24" t="s">
        <v>19</v>
      </c>
      <c r="F298" s="33">
        <v>3036</v>
      </c>
      <c r="G298" s="24" t="s">
        <v>17</v>
      </c>
      <c r="H298" s="24" t="s">
        <v>22</v>
      </c>
      <c r="I298" s="24">
        <v>23</v>
      </c>
      <c r="J298" s="25">
        <v>65.319999999999993</v>
      </c>
      <c r="K298" s="25"/>
    </row>
    <row r="299" spans="3:11" hidden="1" outlineLevel="1" x14ac:dyDescent="0.2">
      <c r="C299" s="23">
        <v>41618</v>
      </c>
      <c r="D299" s="24" t="s">
        <v>11</v>
      </c>
      <c r="E299" s="24" t="s">
        <v>18</v>
      </c>
      <c r="F299" s="33">
        <v>3000</v>
      </c>
      <c r="G299" s="24" t="s">
        <v>17</v>
      </c>
      <c r="H299" s="24" t="s">
        <v>16</v>
      </c>
      <c r="I299" s="24">
        <v>38</v>
      </c>
      <c r="J299" s="25">
        <v>71.06</v>
      </c>
      <c r="K299" s="25"/>
    </row>
    <row r="300" spans="3:11" hidden="1" outlineLevel="1" x14ac:dyDescent="0.2">
      <c r="C300" s="23">
        <v>41619</v>
      </c>
      <c r="D300" s="24" t="s">
        <v>15</v>
      </c>
      <c r="E300" s="24" t="s">
        <v>14</v>
      </c>
      <c r="F300" s="33">
        <v>3659</v>
      </c>
      <c r="G300" s="24" t="s">
        <v>17</v>
      </c>
      <c r="H300" s="24" t="s">
        <v>16</v>
      </c>
      <c r="I300" s="24">
        <v>30</v>
      </c>
      <c r="J300" s="25">
        <v>56.1</v>
      </c>
      <c r="K300" s="25"/>
    </row>
    <row r="301" spans="3:11" hidden="1" outlineLevel="1" x14ac:dyDescent="0.2">
      <c r="C301" s="23">
        <v>41620</v>
      </c>
      <c r="D301" s="24" t="s">
        <v>15</v>
      </c>
      <c r="E301" s="24" t="s">
        <v>21</v>
      </c>
      <c r="F301" s="33">
        <v>3062</v>
      </c>
      <c r="G301" s="24" t="s">
        <v>13</v>
      </c>
      <c r="H301" s="24" t="s">
        <v>12</v>
      </c>
      <c r="I301" s="24">
        <v>48</v>
      </c>
      <c r="J301" s="25">
        <v>84.96</v>
      </c>
      <c r="K301" s="25"/>
    </row>
    <row r="302" spans="3:11" hidden="1" outlineLevel="1" x14ac:dyDescent="0.2">
      <c r="C302" s="23">
        <v>41621</v>
      </c>
      <c r="D302" s="24" t="s">
        <v>11</v>
      </c>
      <c r="E302" s="24" t="s">
        <v>18</v>
      </c>
      <c r="F302" s="33">
        <v>3000</v>
      </c>
      <c r="G302" s="24" t="s">
        <v>25</v>
      </c>
      <c r="H302" s="24" t="s">
        <v>24</v>
      </c>
      <c r="I302" s="24">
        <v>34</v>
      </c>
      <c r="J302" s="25">
        <v>118.66</v>
      </c>
      <c r="K302" s="25"/>
    </row>
    <row r="303" spans="3:11" hidden="1" outlineLevel="1" x14ac:dyDescent="0.2">
      <c r="C303" s="23">
        <v>41624</v>
      </c>
      <c r="D303" s="24" t="s">
        <v>11</v>
      </c>
      <c r="E303" s="24" t="s">
        <v>10</v>
      </c>
      <c r="F303" s="33">
        <v>3082</v>
      </c>
      <c r="G303" s="24" t="s">
        <v>13</v>
      </c>
      <c r="H303" s="24" t="s">
        <v>23</v>
      </c>
      <c r="I303" s="24">
        <v>35</v>
      </c>
      <c r="J303" s="25">
        <v>65.45</v>
      </c>
      <c r="K303" s="25"/>
    </row>
    <row r="304" spans="3:11" hidden="1" outlineLevel="1" x14ac:dyDescent="0.2">
      <c r="C304" s="23">
        <v>41625</v>
      </c>
      <c r="D304" s="24" t="s">
        <v>11</v>
      </c>
      <c r="E304" s="24" t="s">
        <v>18</v>
      </c>
      <c r="F304" s="33">
        <v>3000</v>
      </c>
      <c r="G304" s="24" t="s">
        <v>13</v>
      </c>
      <c r="H304" s="24" t="s">
        <v>12</v>
      </c>
      <c r="I304" s="24">
        <v>39</v>
      </c>
      <c r="J304" s="25">
        <v>69.03</v>
      </c>
      <c r="K304" s="25"/>
    </row>
    <row r="305" spans="3:11" hidden="1" outlineLevel="1" x14ac:dyDescent="0.2">
      <c r="C305" s="23">
        <v>41626</v>
      </c>
      <c r="D305" s="24" t="s">
        <v>15</v>
      </c>
      <c r="E305" s="24" t="s">
        <v>21</v>
      </c>
      <c r="F305" s="33">
        <v>3062</v>
      </c>
      <c r="G305" s="24" t="s">
        <v>13</v>
      </c>
      <c r="H305" s="24" t="s">
        <v>12</v>
      </c>
      <c r="I305" s="24">
        <v>69</v>
      </c>
      <c r="J305" s="25">
        <v>122.13</v>
      </c>
      <c r="K305" s="25"/>
    </row>
    <row r="306" spans="3:11" hidden="1" outlineLevel="1" x14ac:dyDescent="0.2">
      <c r="C306" s="23">
        <v>41627</v>
      </c>
      <c r="D306" s="24" t="s">
        <v>11</v>
      </c>
      <c r="E306" s="24" t="s">
        <v>18</v>
      </c>
      <c r="F306" s="33">
        <v>3000</v>
      </c>
      <c r="G306" s="24" t="s">
        <v>25</v>
      </c>
      <c r="H306" s="24" t="s">
        <v>24</v>
      </c>
      <c r="I306" s="24">
        <v>47</v>
      </c>
      <c r="J306" s="25">
        <v>164.03</v>
      </c>
      <c r="K306" s="25"/>
    </row>
    <row r="307" spans="3:11" hidden="1" outlineLevel="1" x14ac:dyDescent="0.2">
      <c r="C307" s="23">
        <v>41628</v>
      </c>
      <c r="D307" s="24" t="s">
        <v>11</v>
      </c>
      <c r="E307" s="24" t="s">
        <v>19</v>
      </c>
      <c r="F307" s="33">
        <v>3090</v>
      </c>
      <c r="G307" s="24" t="s">
        <v>17</v>
      </c>
      <c r="H307" s="24" t="s">
        <v>22</v>
      </c>
      <c r="I307" s="24">
        <v>48</v>
      </c>
      <c r="J307" s="25">
        <v>136.32</v>
      </c>
      <c r="K307" s="25"/>
    </row>
    <row r="308" spans="3:11" hidden="1" outlineLevel="1" x14ac:dyDescent="0.2">
      <c r="C308" s="23">
        <v>41631</v>
      </c>
      <c r="D308" s="24" t="s">
        <v>11</v>
      </c>
      <c r="E308" s="24" t="s">
        <v>18</v>
      </c>
      <c r="F308" s="33">
        <v>3000</v>
      </c>
      <c r="G308" s="24" t="s">
        <v>13</v>
      </c>
      <c r="H308" s="24" t="s">
        <v>7</v>
      </c>
      <c r="I308" s="24">
        <v>27</v>
      </c>
      <c r="J308" s="25">
        <v>61.29</v>
      </c>
      <c r="K308" s="25"/>
    </row>
    <row r="309" spans="3:11" hidden="1" outlineLevel="1" x14ac:dyDescent="0.2">
      <c r="C309" s="23">
        <v>41632</v>
      </c>
      <c r="D309" s="24" t="s">
        <v>11</v>
      </c>
      <c r="E309" s="24" t="s">
        <v>18</v>
      </c>
      <c r="F309" s="33">
        <v>3000</v>
      </c>
      <c r="G309" s="24" t="s">
        <v>17</v>
      </c>
      <c r="H309" s="24" t="s">
        <v>22</v>
      </c>
      <c r="I309" s="24">
        <v>150</v>
      </c>
      <c r="J309" s="25">
        <v>426</v>
      </c>
      <c r="K309" s="25"/>
    </row>
    <row r="310" spans="3:11" hidden="1" outlineLevel="1" x14ac:dyDescent="0.2">
      <c r="C310" s="23">
        <v>41633</v>
      </c>
      <c r="D310" s="24" t="s">
        <v>11</v>
      </c>
      <c r="E310" s="24" t="s">
        <v>19</v>
      </c>
      <c r="F310" s="33">
        <v>3090</v>
      </c>
      <c r="G310" s="24" t="s">
        <v>17</v>
      </c>
      <c r="H310" s="24" t="s">
        <v>20</v>
      </c>
      <c r="I310" s="24">
        <v>37</v>
      </c>
      <c r="J310" s="25">
        <v>80.66</v>
      </c>
      <c r="K310" s="25"/>
    </row>
    <row r="311" spans="3:11" hidden="1" outlineLevel="1" x14ac:dyDescent="0.2">
      <c r="C311" s="23">
        <v>41634</v>
      </c>
      <c r="D311" s="24" t="s">
        <v>15</v>
      </c>
      <c r="E311" s="24" t="s">
        <v>14</v>
      </c>
      <c r="F311" s="33">
        <v>3659</v>
      </c>
      <c r="G311" s="24" t="s">
        <v>13</v>
      </c>
      <c r="H311" s="24" t="s">
        <v>12</v>
      </c>
      <c r="I311" s="24">
        <v>38</v>
      </c>
      <c r="J311" s="25">
        <v>67.260000000000005</v>
      </c>
      <c r="K311" s="25"/>
    </row>
    <row r="312" spans="3:11" hidden="1" outlineLevel="1" x14ac:dyDescent="0.2">
      <c r="C312" s="23">
        <v>41635</v>
      </c>
      <c r="D312" s="24" t="s">
        <v>15</v>
      </c>
      <c r="E312" s="24" t="s">
        <v>21</v>
      </c>
      <c r="F312" s="33">
        <v>3062</v>
      </c>
      <c r="G312" s="24" t="s">
        <v>17</v>
      </c>
      <c r="H312" s="24" t="s">
        <v>20</v>
      </c>
      <c r="I312" s="24">
        <v>30</v>
      </c>
      <c r="J312" s="25">
        <v>65.400000000000006</v>
      </c>
      <c r="K312" s="25"/>
    </row>
    <row r="313" spans="3:11" hidden="1" outlineLevel="1" x14ac:dyDescent="0.2">
      <c r="C313" s="23">
        <v>41638</v>
      </c>
      <c r="D313" s="24" t="s">
        <v>15</v>
      </c>
      <c r="E313" s="24" t="s">
        <v>21</v>
      </c>
      <c r="F313" s="33">
        <v>3062</v>
      </c>
      <c r="G313" s="24" t="s">
        <v>17</v>
      </c>
      <c r="H313" s="24" t="s">
        <v>16</v>
      </c>
      <c r="I313" s="24">
        <v>64</v>
      </c>
      <c r="J313" s="25">
        <v>119.68</v>
      </c>
      <c r="K313" s="25"/>
    </row>
    <row r="314" spans="3:11" hidden="1" outlineLevel="1" x14ac:dyDescent="0.2">
      <c r="C314" s="23">
        <v>41639</v>
      </c>
      <c r="D314" s="24" t="s">
        <v>15</v>
      </c>
      <c r="E314" s="24" t="s">
        <v>21</v>
      </c>
      <c r="F314" s="33">
        <v>3062</v>
      </c>
      <c r="G314" s="24" t="s">
        <v>17</v>
      </c>
      <c r="H314" s="24" t="s">
        <v>22</v>
      </c>
      <c r="I314" s="24">
        <v>62</v>
      </c>
      <c r="J314" s="25">
        <v>176.08</v>
      </c>
      <c r="K314" s="25"/>
    </row>
    <row r="315" spans="3:11" hidden="1" outlineLevel="1" x14ac:dyDescent="0.2">
      <c r="C315" s="23">
        <v>41640</v>
      </c>
      <c r="D315" s="24" t="s">
        <v>15</v>
      </c>
      <c r="E315" s="24" t="s">
        <v>21</v>
      </c>
      <c r="F315" s="33">
        <v>3062</v>
      </c>
      <c r="G315" s="24" t="s">
        <v>13</v>
      </c>
      <c r="H315" s="24" t="s">
        <v>12</v>
      </c>
      <c r="I315" s="24">
        <v>83</v>
      </c>
      <c r="J315" s="25">
        <v>146.91</v>
      </c>
      <c r="K315" s="25"/>
    </row>
    <row r="316" spans="3:11" hidden="1" outlineLevel="1" x14ac:dyDescent="0.2">
      <c r="C316" s="23">
        <v>41640</v>
      </c>
      <c r="D316" s="24" t="s">
        <v>11</v>
      </c>
      <c r="E316" s="24" t="s">
        <v>19</v>
      </c>
      <c r="F316" s="33">
        <v>3036</v>
      </c>
      <c r="G316" s="24" t="s">
        <v>13</v>
      </c>
      <c r="H316" s="24" t="s">
        <v>12</v>
      </c>
      <c r="I316" s="24">
        <v>42</v>
      </c>
      <c r="J316" s="25">
        <v>74.34</v>
      </c>
      <c r="K316" s="25"/>
    </row>
    <row r="317" spans="3:11" hidden="1" outlineLevel="1" x14ac:dyDescent="0.2">
      <c r="C317" s="23">
        <v>41641</v>
      </c>
      <c r="D317" s="24" t="s">
        <v>15</v>
      </c>
      <c r="E317" s="24" t="s">
        <v>14</v>
      </c>
      <c r="F317" s="33">
        <v>3659</v>
      </c>
      <c r="G317" s="24" t="s">
        <v>17</v>
      </c>
      <c r="H317" s="24" t="s">
        <v>16</v>
      </c>
      <c r="I317" s="24">
        <v>23</v>
      </c>
      <c r="J317" s="25">
        <v>43.01</v>
      </c>
      <c r="K317" s="25"/>
    </row>
    <row r="318" spans="3:11" hidden="1" outlineLevel="1" x14ac:dyDescent="0.2">
      <c r="C318" s="23">
        <v>41641</v>
      </c>
      <c r="D318" s="24" t="s">
        <v>11</v>
      </c>
      <c r="E318" s="24" t="s">
        <v>18</v>
      </c>
      <c r="F318" s="33">
        <v>3000</v>
      </c>
      <c r="G318" s="24" t="s">
        <v>9</v>
      </c>
      <c r="H318" s="24" t="s">
        <v>8</v>
      </c>
      <c r="I318" s="24">
        <v>49</v>
      </c>
      <c r="J318" s="25">
        <v>82.32</v>
      </c>
      <c r="K318" s="25"/>
    </row>
    <row r="319" spans="3:11" hidden="1" outlineLevel="1" x14ac:dyDescent="0.2">
      <c r="C319" s="23">
        <v>41642</v>
      </c>
      <c r="D319" s="24" t="s">
        <v>11</v>
      </c>
      <c r="E319" s="24" t="s">
        <v>10</v>
      </c>
      <c r="F319" s="33">
        <v>3082</v>
      </c>
      <c r="G319" s="24" t="s">
        <v>17</v>
      </c>
      <c r="H319" s="24" t="s">
        <v>16</v>
      </c>
      <c r="I319" s="24">
        <v>74</v>
      </c>
      <c r="J319" s="25">
        <v>138.38</v>
      </c>
      <c r="K319" s="25"/>
    </row>
    <row r="320" spans="3:11" hidden="1" outlineLevel="1" x14ac:dyDescent="0.2">
      <c r="C320" s="23">
        <v>41642</v>
      </c>
      <c r="D320" s="24" t="s">
        <v>11</v>
      </c>
      <c r="E320" s="24" t="s">
        <v>10</v>
      </c>
      <c r="F320" s="33">
        <v>3082</v>
      </c>
      <c r="G320" s="24" t="s">
        <v>13</v>
      </c>
      <c r="H320" s="24" t="s">
        <v>12</v>
      </c>
      <c r="I320" s="24">
        <v>49</v>
      </c>
      <c r="J320" s="25">
        <v>86.73</v>
      </c>
      <c r="K320" s="25"/>
    </row>
    <row r="321" spans="3:11" hidden="1" outlineLevel="1" x14ac:dyDescent="0.2">
      <c r="C321" s="23">
        <v>41645</v>
      </c>
      <c r="D321" s="24" t="s">
        <v>15</v>
      </c>
      <c r="E321" s="24" t="s">
        <v>21</v>
      </c>
      <c r="F321" s="33">
        <v>3062</v>
      </c>
      <c r="G321" s="24" t="s">
        <v>13</v>
      </c>
      <c r="H321" s="24" t="s">
        <v>12</v>
      </c>
      <c r="I321" s="24">
        <v>43</v>
      </c>
      <c r="J321" s="25">
        <v>76.11</v>
      </c>
      <c r="K321" s="25"/>
    </row>
    <row r="322" spans="3:11" hidden="1" outlineLevel="1" x14ac:dyDescent="0.2">
      <c r="C322" s="23">
        <v>41645</v>
      </c>
      <c r="D322" s="24" t="s">
        <v>11</v>
      </c>
      <c r="E322" s="24" t="s">
        <v>19</v>
      </c>
      <c r="F322" s="33">
        <v>3036</v>
      </c>
      <c r="G322" s="24" t="s">
        <v>13</v>
      </c>
      <c r="H322" s="24" t="s">
        <v>23</v>
      </c>
      <c r="I322" s="24">
        <v>23</v>
      </c>
      <c r="J322" s="25">
        <v>43.01</v>
      </c>
      <c r="K322" s="25"/>
    </row>
    <row r="323" spans="3:11" hidden="1" outlineLevel="1" x14ac:dyDescent="0.2">
      <c r="C323" s="23">
        <v>41646</v>
      </c>
      <c r="D323" s="24" t="s">
        <v>11</v>
      </c>
      <c r="E323" s="24" t="s">
        <v>18</v>
      </c>
      <c r="F323" s="33">
        <v>3000</v>
      </c>
      <c r="G323" s="24" t="s">
        <v>13</v>
      </c>
      <c r="H323" s="24" t="s">
        <v>12</v>
      </c>
      <c r="I323" s="24">
        <v>71</v>
      </c>
      <c r="J323" s="25">
        <v>125.67</v>
      </c>
      <c r="K323" s="25"/>
    </row>
    <row r="324" spans="3:11" hidden="1" outlineLevel="1" x14ac:dyDescent="0.2">
      <c r="C324" s="23">
        <v>41646</v>
      </c>
      <c r="D324" s="24" t="s">
        <v>11</v>
      </c>
      <c r="E324" s="24" t="s">
        <v>18</v>
      </c>
      <c r="F324" s="33">
        <v>3000</v>
      </c>
      <c r="G324" s="24" t="s">
        <v>13</v>
      </c>
      <c r="H324" s="24" t="s">
        <v>23</v>
      </c>
      <c r="I324" s="24">
        <v>45</v>
      </c>
      <c r="J324" s="25">
        <v>84.15</v>
      </c>
      <c r="K324" s="25"/>
    </row>
    <row r="325" spans="3:11" hidden="1" outlineLevel="1" x14ac:dyDescent="0.2">
      <c r="C325" s="23">
        <v>41647</v>
      </c>
      <c r="D325" s="24" t="s">
        <v>11</v>
      </c>
      <c r="E325" s="24" t="s">
        <v>10</v>
      </c>
      <c r="F325" s="33">
        <v>3082</v>
      </c>
      <c r="G325" s="24" t="s">
        <v>25</v>
      </c>
      <c r="H325" s="24" t="s">
        <v>24</v>
      </c>
      <c r="I325" s="24">
        <v>20</v>
      </c>
      <c r="J325" s="25">
        <v>69.8</v>
      </c>
      <c r="K325" s="25"/>
    </row>
    <row r="326" spans="3:11" hidden="1" outlineLevel="1" x14ac:dyDescent="0.2">
      <c r="C326" s="23">
        <v>41647</v>
      </c>
      <c r="D326" s="24" t="s">
        <v>11</v>
      </c>
      <c r="E326" s="24" t="s">
        <v>19</v>
      </c>
      <c r="F326" s="33">
        <v>3090</v>
      </c>
      <c r="G326" s="24" t="s">
        <v>13</v>
      </c>
      <c r="H326" s="24" t="s">
        <v>12</v>
      </c>
      <c r="I326" s="24">
        <v>73</v>
      </c>
      <c r="J326" s="25">
        <v>129.21</v>
      </c>
      <c r="K326" s="25"/>
    </row>
    <row r="327" spans="3:11" hidden="1" outlineLevel="1" x14ac:dyDescent="0.2">
      <c r="C327" s="23">
        <v>41648</v>
      </c>
      <c r="D327" s="24" t="s">
        <v>11</v>
      </c>
      <c r="E327" s="24" t="s">
        <v>18</v>
      </c>
      <c r="F327" s="33">
        <v>3000</v>
      </c>
      <c r="G327" s="24" t="s">
        <v>17</v>
      </c>
      <c r="H327" s="24" t="s">
        <v>16</v>
      </c>
      <c r="I327" s="24">
        <v>32</v>
      </c>
      <c r="J327" s="25">
        <v>59.84</v>
      </c>
      <c r="K327" s="25"/>
    </row>
    <row r="328" spans="3:11" hidden="1" outlineLevel="1" x14ac:dyDescent="0.2">
      <c r="C328" s="23">
        <v>41648</v>
      </c>
      <c r="D328" s="24" t="s">
        <v>15</v>
      </c>
      <c r="E328" s="24" t="s">
        <v>14</v>
      </c>
      <c r="F328" s="33">
        <v>3659</v>
      </c>
      <c r="G328" s="24" t="s">
        <v>13</v>
      </c>
      <c r="H328" s="24" t="s">
        <v>23</v>
      </c>
      <c r="I328" s="24">
        <v>31</v>
      </c>
      <c r="J328" s="25">
        <v>57.97</v>
      </c>
      <c r="K328" s="25"/>
    </row>
    <row r="329" spans="3:11" hidden="1" outlineLevel="1" x14ac:dyDescent="0.2">
      <c r="C329" s="23">
        <v>41649</v>
      </c>
      <c r="D329" s="24" t="s">
        <v>11</v>
      </c>
      <c r="E329" s="24" t="s">
        <v>19</v>
      </c>
      <c r="F329" s="33">
        <v>3090</v>
      </c>
      <c r="G329" s="24" t="s">
        <v>13</v>
      </c>
      <c r="H329" s="24" t="s">
        <v>12</v>
      </c>
      <c r="I329" s="24">
        <v>28</v>
      </c>
      <c r="J329" s="25">
        <v>49.56</v>
      </c>
      <c r="K329" s="25"/>
    </row>
    <row r="330" spans="3:11" hidden="1" outlineLevel="1" x14ac:dyDescent="0.2">
      <c r="C330" s="23">
        <v>41649</v>
      </c>
      <c r="D330" s="24" t="s">
        <v>11</v>
      </c>
      <c r="E330" s="24" t="s">
        <v>19</v>
      </c>
      <c r="F330" s="33">
        <v>3090</v>
      </c>
      <c r="G330" s="24" t="s">
        <v>13</v>
      </c>
      <c r="H330" s="24" t="s">
        <v>12</v>
      </c>
      <c r="I330" s="24">
        <v>26</v>
      </c>
      <c r="J330" s="25">
        <v>46.02</v>
      </c>
      <c r="K330" s="25"/>
    </row>
    <row r="331" spans="3:11" hidden="1" outlineLevel="1" x14ac:dyDescent="0.2">
      <c r="C331" s="23">
        <v>41652</v>
      </c>
      <c r="D331" s="24" t="s">
        <v>11</v>
      </c>
      <c r="E331" s="24" t="s">
        <v>19</v>
      </c>
      <c r="F331" s="33">
        <v>3090</v>
      </c>
      <c r="G331" s="24" t="s">
        <v>17</v>
      </c>
      <c r="H331" s="24" t="s">
        <v>16</v>
      </c>
      <c r="I331" s="24">
        <v>33</v>
      </c>
      <c r="J331" s="25">
        <v>61.71</v>
      </c>
      <c r="K331" s="25"/>
    </row>
    <row r="332" spans="3:11" hidden="1" outlineLevel="1" x14ac:dyDescent="0.2">
      <c r="C332" s="23">
        <v>41652</v>
      </c>
      <c r="D332" s="24" t="s">
        <v>11</v>
      </c>
      <c r="E332" s="24" t="s">
        <v>19</v>
      </c>
      <c r="F332" s="33">
        <v>3090</v>
      </c>
      <c r="G332" s="24" t="s">
        <v>9</v>
      </c>
      <c r="H332" s="24" t="s">
        <v>8</v>
      </c>
      <c r="I332" s="24">
        <v>24</v>
      </c>
      <c r="J332" s="25">
        <v>40.32</v>
      </c>
      <c r="K332" s="25"/>
    </row>
    <row r="333" spans="3:11" hidden="1" outlineLevel="1" x14ac:dyDescent="0.2">
      <c r="C333" s="23">
        <v>41653</v>
      </c>
      <c r="D333" s="24" t="s">
        <v>11</v>
      </c>
      <c r="E333" s="24" t="s">
        <v>18</v>
      </c>
      <c r="F333" s="33">
        <v>3000</v>
      </c>
      <c r="G333" s="24" t="s">
        <v>13</v>
      </c>
      <c r="H333" s="24" t="s">
        <v>12</v>
      </c>
      <c r="I333" s="24">
        <v>60</v>
      </c>
      <c r="J333" s="25">
        <v>106.2</v>
      </c>
      <c r="K333" s="25"/>
    </row>
    <row r="334" spans="3:11" hidden="1" outlineLevel="1" x14ac:dyDescent="0.2">
      <c r="C334" s="23">
        <v>41653</v>
      </c>
      <c r="D334" s="24" t="s">
        <v>11</v>
      </c>
      <c r="E334" s="24" t="s">
        <v>10</v>
      </c>
      <c r="F334" s="33">
        <v>3082</v>
      </c>
      <c r="G334" s="24" t="s">
        <v>13</v>
      </c>
      <c r="H334" s="24" t="s">
        <v>12</v>
      </c>
      <c r="I334" s="24">
        <v>107</v>
      </c>
      <c r="J334" s="25">
        <v>189.39</v>
      </c>
      <c r="K334" s="25"/>
    </row>
    <row r="335" spans="3:11" hidden="1" outlineLevel="1" x14ac:dyDescent="0.2">
      <c r="C335" s="23">
        <v>41654</v>
      </c>
      <c r="D335" s="24" t="s">
        <v>11</v>
      </c>
      <c r="E335" s="24" t="s">
        <v>10</v>
      </c>
      <c r="F335" s="33">
        <v>3082</v>
      </c>
      <c r="G335" s="24" t="s">
        <v>17</v>
      </c>
      <c r="H335" s="24" t="s">
        <v>16</v>
      </c>
      <c r="I335" s="24">
        <v>57</v>
      </c>
      <c r="J335" s="25">
        <v>106.59</v>
      </c>
      <c r="K335" s="25"/>
    </row>
    <row r="336" spans="3:11" hidden="1" outlineLevel="1" x14ac:dyDescent="0.2">
      <c r="C336" s="23">
        <v>41654</v>
      </c>
      <c r="D336" s="24" t="s">
        <v>15</v>
      </c>
      <c r="E336" s="24" t="s">
        <v>14</v>
      </c>
      <c r="F336" s="33">
        <v>3659</v>
      </c>
      <c r="G336" s="24" t="s">
        <v>17</v>
      </c>
      <c r="H336" s="24" t="s">
        <v>22</v>
      </c>
      <c r="I336" s="24">
        <v>25</v>
      </c>
      <c r="J336" s="25">
        <v>71</v>
      </c>
      <c r="K336" s="25"/>
    </row>
    <row r="337" spans="3:11" hidden="1" outlineLevel="1" x14ac:dyDescent="0.2">
      <c r="C337" s="23">
        <v>41655</v>
      </c>
      <c r="D337" s="24" t="s">
        <v>11</v>
      </c>
      <c r="E337" s="24" t="s">
        <v>10</v>
      </c>
      <c r="F337" s="33">
        <v>3082</v>
      </c>
      <c r="G337" s="24" t="s">
        <v>17</v>
      </c>
      <c r="H337" s="24" t="s">
        <v>22</v>
      </c>
      <c r="I337" s="24">
        <v>61</v>
      </c>
      <c r="J337" s="25">
        <v>173.24</v>
      </c>
      <c r="K337" s="25"/>
    </row>
    <row r="338" spans="3:11" hidden="1" outlineLevel="1" x14ac:dyDescent="0.2">
      <c r="C338" s="23">
        <v>41655</v>
      </c>
      <c r="D338" s="24" t="s">
        <v>11</v>
      </c>
      <c r="E338" s="24" t="s">
        <v>18</v>
      </c>
      <c r="F338" s="33">
        <v>3000</v>
      </c>
      <c r="G338" s="24" t="s">
        <v>13</v>
      </c>
      <c r="H338" s="24" t="s">
        <v>23</v>
      </c>
      <c r="I338" s="24">
        <v>75</v>
      </c>
      <c r="J338" s="25">
        <v>140.25</v>
      </c>
      <c r="K338" s="25"/>
    </row>
    <row r="339" spans="3:11" hidden="1" outlineLevel="1" x14ac:dyDescent="0.2">
      <c r="C339" s="23">
        <v>41656</v>
      </c>
      <c r="D339" s="24" t="s">
        <v>15</v>
      </c>
      <c r="E339" s="24" t="s">
        <v>21</v>
      </c>
      <c r="F339" s="33">
        <v>3062</v>
      </c>
      <c r="G339" s="24" t="s">
        <v>9</v>
      </c>
      <c r="H339" s="24" t="s">
        <v>8</v>
      </c>
      <c r="I339" s="24">
        <v>34</v>
      </c>
      <c r="J339" s="25">
        <v>57.12</v>
      </c>
      <c r="K339" s="25"/>
    </row>
    <row r="340" spans="3:11" hidden="1" outlineLevel="1" x14ac:dyDescent="0.2">
      <c r="C340" s="23">
        <v>41656</v>
      </c>
      <c r="D340" s="24" t="s">
        <v>11</v>
      </c>
      <c r="E340" s="24" t="s">
        <v>19</v>
      </c>
      <c r="F340" s="33">
        <v>3036</v>
      </c>
      <c r="G340" s="24" t="s">
        <v>25</v>
      </c>
      <c r="H340" s="24" t="s">
        <v>24</v>
      </c>
      <c r="I340" s="24">
        <v>22</v>
      </c>
      <c r="J340" s="25">
        <v>61.42</v>
      </c>
      <c r="K340" s="25"/>
    </row>
    <row r="341" spans="3:11" hidden="1" outlineLevel="1" x14ac:dyDescent="0.2">
      <c r="C341" s="23">
        <v>41659</v>
      </c>
      <c r="D341" s="24" t="s">
        <v>15</v>
      </c>
      <c r="E341" s="24" t="s">
        <v>14</v>
      </c>
      <c r="F341" s="33">
        <v>3659</v>
      </c>
      <c r="G341" s="24" t="s">
        <v>13</v>
      </c>
      <c r="H341" s="24" t="s">
        <v>23</v>
      </c>
      <c r="I341" s="24">
        <v>26</v>
      </c>
      <c r="J341" s="25">
        <v>48.62</v>
      </c>
      <c r="K341" s="25"/>
    </row>
    <row r="342" spans="3:11" hidden="1" outlineLevel="1" x14ac:dyDescent="0.2">
      <c r="C342" s="23">
        <v>41659</v>
      </c>
      <c r="D342" s="24" t="s">
        <v>11</v>
      </c>
      <c r="E342" s="24" t="s">
        <v>10</v>
      </c>
      <c r="F342" s="33">
        <v>3082</v>
      </c>
      <c r="G342" s="24" t="s">
        <v>25</v>
      </c>
      <c r="H342" s="24" t="s">
        <v>24</v>
      </c>
      <c r="I342" s="24">
        <v>21</v>
      </c>
      <c r="J342" s="25">
        <v>58.63</v>
      </c>
      <c r="K342" s="25"/>
    </row>
    <row r="343" spans="3:11" hidden="1" outlineLevel="1" x14ac:dyDescent="0.2">
      <c r="C343" s="23">
        <v>41660</v>
      </c>
      <c r="D343" s="24" t="s">
        <v>11</v>
      </c>
      <c r="E343" s="24" t="s">
        <v>18</v>
      </c>
      <c r="F343" s="33">
        <v>3000</v>
      </c>
      <c r="G343" s="24" t="s">
        <v>17</v>
      </c>
      <c r="H343" s="24" t="s">
        <v>16</v>
      </c>
      <c r="I343" s="24">
        <v>39</v>
      </c>
      <c r="J343" s="25">
        <v>72.930000000000007</v>
      </c>
      <c r="K343" s="25"/>
    </row>
    <row r="344" spans="3:11" hidden="1" outlineLevel="1" x14ac:dyDescent="0.2">
      <c r="C344" s="23">
        <v>41660</v>
      </c>
      <c r="D344" s="24" t="s">
        <v>11</v>
      </c>
      <c r="E344" s="24" t="s">
        <v>18</v>
      </c>
      <c r="F344" s="33">
        <v>3000</v>
      </c>
      <c r="G344" s="24" t="s">
        <v>13</v>
      </c>
      <c r="H344" s="24" t="s">
        <v>12</v>
      </c>
      <c r="I344" s="24">
        <v>98</v>
      </c>
      <c r="J344" s="25">
        <v>173.46</v>
      </c>
      <c r="K344" s="25"/>
    </row>
    <row r="345" spans="3:11" hidden="1" outlineLevel="1" x14ac:dyDescent="0.2">
      <c r="C345" s="23">
        <v>41661</v>
      </c>
      <c r="D345" s="24" t="s">
        <v>11</v>
      </c>
      <c r="E345" s="24" t="s">
        <v>19</v>
      </c>
      <c r="F345" s="33">
        <v>3090</v>
      </c>
      <c r="G345" s="24" t="s">
        <v>13</v>
      </c>
      <c r="H345" s="24" t="s">
        <v>23</v>
      </c>
      <c r="I345" s="24">
        <v>39</v>
      </c>
      <c r="J345" s="25">
        <v>72.930000000000007</v>
      </c>
      <c r="K345" s="25"/>
    </row>
    <row r="346" spans="3:11" hidden="1" outlineLevel="1" x14ac:dyDescent="0.2">
      <c r="C346" s="23">
        <v>41661</v>
      </c>
      <c r="D346" s="24" t="s">
        <v>11</v>
      </c>
      <c r="E346" s="24" t="s">
        <v>19</v>
      </c>
      <c r="F346" s="33">
        <v>3090</v>
      </c>
      <c r="G346" s="24" t="s">
        <v>17</v>
      </c>
      <c r="H346" s="24" t="s">
        <v>16</v>
      </c>
      <c r="I346" s="24">
        <v>61</v>
      </c>
      <c r="J346" s="25">
        <v>114.07</v>
      </c>
      <c r="K346" s="25"/>
    </row>
    <row r="347" spans="3:11" hidden="1" outlineLevel="1" x14ac:dyDescent="0.2">
      <c r="C347" s="23">
        <v>41662</v>
      </c>
      <c r="D347" s="24" t="s">
        <v>15</v>
      </c>
      <c r="E347" s="24" t="s">
        <v>21</v>
      </c>
      <c r="F347" s="33">
        <v>3062</v>
      </c>
      <c r="G347" s="24" t="s">
        <v>13</v>
      </c>
      <c r="H347" s="24" t="s">
        <v>12</v>
      </c>
      <c r="I347" s="24">
        <v>66</v>
      </c>
      <c r="J347" s="25">
        <v>116.82</v>
      </c>
      <c r="K347" s="25"/>
    </row>
    <row r="348" spans="3:11" hidden="1" outlineLevel="1" x14ac:dyDescent="0.2">
      <c r="C348" s="23">
        <v>41662</v>
      </c>
      <c r="D348" s="24" t="s">
        <v>11</v>
      </c>
      <c r="E348" s="24" t="s">
        <v>10</v>
      </c>
      <c r="F348" s="33">
        <v>3082</v>
      </c>
      <c r="G348" s="24" t="s">
        <v>17</v>
      </c>
      <c r="H348" s="24" t="s">
        <v>20</v>
      </c>
      <c r="I348" s="24">
        <v>30</v>
      </c>
      <c r="J348" s="25">
        <v>65.400000000000006</v>
      </c>
      <c r="K348" s="25"/>
    </row>
    <row r="349" spans="3:11" hidden="1" outlineLevel="1" x14ac:dyDescent="0.2">
      <c r="C349" s="23">
        <v>41663</v>
      </c>
      <c r="D349" s="24" t="s">
        <v>11</v>
      </c>
      <c r="E349" s="24" t="s">
        <v>10</v>
      </c>
      <c r="F349" s="33">
        <v>3082</v>
      </c>
      <c r="G349" s="24" t="s">
        <v>9</v>
      </c>
      <c r="H349" s="24" t="s">
        <v>8</v>
      </c>
      <c r="I349" s="24">
        <v>31</v>
      </c>
      <c r="J349" s="25">
        <v>52.08</v>
      </c>
      <c r="K349" s="25"/>
    </row>
    <row r="350" spans="3:11" hidden="1" outlineLevel="1" x14ac:dyDescent="0.2">
      <c r="C350" s="23">
        <v>41663</v>
      </c>
      <c r="D350" s="24" t="s">
        <v>11</v>
      </c>
      <c r="E350" s="24" t="s">
        <v>18</v>
      </c>
      <c r="F350" s="33">
        <v>3000</v>
      </c>
      <c r="G350" s="24" t="s">
        <v>13</v>
      </c>
      <c r="H350" s="24" t="s">
        <v>12</v>
      </c>
      <c r="I350" s="24">
        <v>46</v>
      </c>
      <c r="J350" s="25">
        <v>81.42</v>
      </c>
      <c r="K350" s="25"/>
    </row>
    <row r="351" spans="3:11" hidden="1" outlineLevel="1" x14ac:dyDescent="0.2">
      <c r="C351" s="23">
        <v>41666</v>
      </c>
      <c r="D351" s="24" t="s">
        <v>11</v>
      </c>
      <c r="E351" s="24" t="s">
        <v>18</v>
      </c>
      <c r="F351" s="33">
        <v>3000</v>
      </c>
      <c r="G351" s="24" t="s">
        <v>9</v>
      </c>
      <c r="H351" s="24" t="s">
        <v>27</v>
      </c>
      <c r="I351" s="24">
        <v>22</v>
      </c>
      <c r="J351" s="25">
        <v>69.3</v>
      </c>
      <c r="K351" s="25"/>
    </row>
    <row r="352" spans="3:11" hidden="1" outlineLevel="1" x14ac:dyDescent="0.2">
      <c r="C352" s="23">
        <v>41666</v>
      </c>
      <c r="D352" s="24" t="s">
        <v>15</v>
      </c>
      <c r="E352" s="24" t="s">
        <v>21</v>
      </c>
      <c r="F352" s="33">
        <v>3062</v>
      </c>
      <c r="G352" s="24" t="s">
        <v>9</v>
      </c>
      <c r="H352" s="24" t="s">
        <v>8</v>
      </c>
      <c r="I352" s="24">
        <v>35</v>
      </c>
      <c r="J352" s="25">
        <v>58.8</v>
      </c>
      <c r="K352" s="25"/>
    </row>
    <row r="353" spans="3:11" hidden="1" outlineLevel="1" x14ac:dyDescent="0.2">
      <c r="C353" s="23">
        <v>41667</v>
      </c>
      <c r="D353" s="24" t="s">
        <v>11</v>
      </c>
      <c r="E353" s="24" t="s">
        <v>10</v>
      </c>
      <c r="F353" s="33">
        <v>3082</v>
      </c>
      <c r="G353" s="24" t="s">
        <v>13</v>
      </c>
      <c r="H353" s="24" t="s">
        <v>23</v>
      </c>
      <c r="I353" s="24">
        <v>53</v>
      </c>
      <c r="J353" s="25">
        <v>99.11</v>
      </c>
      <c r="K353" s="25"/>
    </row>
    <row r="354" spans="3:11" hidden="1" outlineLevel="1" x14ac:dyDescent="0.2">
      <c r="C354" s="23">
        <v>41667</v>
      </c>
      <c r="D354" s="24" t="s">
        <v>11</v>
      </c>
      <c r="E354" s="24" t="s">
        <v>19</v>
      </c>
      <c r="F354" s="33">
        <v>3036</v>
      </c>
      <c r="G354" s="24" t="s">
        <v>17</v>
      </c>
      <c r="H354" s="24" t="s">
        <v>22</v>
      </c>
      <c r="I354" s="24">
        <v>54</v>
      </c>
      <c r="J354" s="25">
        <v>153.36000000000001</v>
      </c>
      <c r="K354" s="25"/>
    </row>
    <row r="355" spans="3:11" hidden="1" outlineLevel="1" x14ac:dyDescent="0.2">
      <c r="C355" s="23">
        <v>41668</v>
      </c>
      <c r="D355" s="24" t="s">
        <v>15</v>
      </c>
      <c r="E355" s="24" t="s">
        <v>21</v>
      </c>
      <c r="F355" s="33">
        <v>3062</v>
      </c>
      <c r="G355" s="24" t="s">
        <v>13</v>
      </c>
      <c r="H355" s="24" t="s">
        <v>12</v>
      </c>
      <c r="I355" s="24">
        <v>69</v>
      </c>
      <c r="J355" s="25">
        <v>122.13</v>
      </c>
      <c r="K355" s="25"/>
    </row>
    <row r="356" spans="3:11" hidden="1" outlineLevel="1" x14ac:dyDescent="0.2">
      <c r="C356" s="23">
        <v>41668</v>
      </c>
      <c r="D356" s="24" t="s">
        <v>11</v>
      </c>
      <c r="E356" s="24" t="s">
        <v>10</v>
      </c>
      <c r="F356" s="33">
        <v>3082</v>
      </c>
      <c r="G356" s="24" t="s">
        <v>13</v>
      </c>
      <c r="H356" s="24" t="s">
        <v>23</v>
      </c>
      <c r="I356" s="24">
        <v>32</v>
      </c>
      <c r="J356" s="25">
        <v>59.84</v>
      </c>
      <c r="K356" s="25"/>
    </row>
    <row r="357" spans="3:11" hidden="1" outlineLevel="1" x14ac:dyDescent="0.2">
      <c r="C357" s="23">
        <v>41669</v>
      </c>
      <c r="D357" s="24" t="s">
        <v>15</v>
      </c>
      <c r="E357" s="24" t="s">
        <v>21</v>
      </c>
      <c r="F357" s="33">
        <v>3062</v>
      </c>
      <c r="G357" s="24" t="s">
        <v>17</v>
      </c>
      <c r="H357" s="24" t="s">
        <v>16</v>
      </c>
      <c r="I357" s="24">
        <v>50</v>
      </c>
      <c r="J357" s="25">
        <v>93.5</v>
      </c>
      <c r="K357" s="25"/>
    </row>
    <row r="358" spans="3:11" hidden="1" outlineLevel="1" x14ac:dyDescent="0.2">
      <c r="C358" s="23">
        <v>41669</v>
      </c>
      <c r="D358" s="24" t="s">
        <v>11</v>
      </c>
      <c r="E358" s="24" t="s">
        <v>19</v>
      </c>
      <c r="F358" s="33">
        <v>3090</v>
      </c>
      <c r="G358" s="24" t="s">
        <v>17</v>
      </c>
      <c r="H358" s="24" t="s">
        <v>20</v>
      </c>
      <c r="I358" s="24">
        <v>44</v>
      </c>
      <c r="J358" s="25">
        <v>95.92</v>
      </c>
      <c r="K358" s="25"/>
    </row>
    <row r="359" spans="3:11" hidden="1" outlineLevel="1" x14ac:dyDescent="0.2">
      <c r="C359" s="23">
        <v>41670</v>
      </c>
      <c r="D359" s="24" t="s">
        <v>15</v>
      </c>
      <c r="E359" s="24" t="s">
        <v>14</v>
      </c>
      <c r="F359" s="33">
        <v>3659</v>
      </c>
      <c r="G359" s="24" t="s">
        <v>13</v>
      </c>
      <c r="H359" s="24" t="s">
        <v>23</v>
      </c>
      <c r="I359" s="24">
        <v>30</v>
      </c>
      <c r="J359" s="25">
        <v>56.1</v>
      </c>
      <c r="K359" s="25"/>
    </row>
    <row r="360" spans="3:11" hidden="1" outlineLevel="1" x14ac:dyDescent="0.2">
      <c r="C360" s="23">
        <v>41670</v>
      </c>
      <c r="D360" s="24" t="s">
        <v>11</v>
      </c>
      <c r="E360" s="24" t="s">
        <v>19</v>
      </c>
      <c r="F360" s="33">
        <v>3036</v>
      </c>
      <c r="G360" s="24" t="s">
        <v>13</v>
      </c>
      <c r="H360" s="24" t="s">
        <v>12</v>
      </c>
      <c r="I360" s="24">
        <v>39</v>
      </c>
      <c r="J360" s="25">
        <v>69.03</v>
      </c>
      <c r="K360" s="25"/>
    </row>
    <row r="361" spans="3:11" hidden="1" outlineLevel="1" x14ac:dyDescent="0.2">
      <c r="C361" s="23">
        <v>41673</v>
      </c>
      <c r="D361" s="24" t="s">
        <v>15</v>
      </c>
      <c r="E361" s="24" t="s">
        <v>21</v>
      </c>
      <c r="F361" s="33">
        <v>3062</v>
      </c>
      <c r="G361" s="24" t="s">
        <v>13</v>
      </c>
      <c r="H361" s="24" t="s">
        <v>12</v>
      </c>
      <c r="I361" s="24">
        <v>66</v>
      </c>
      <c r="J361" s="25">
        <v>116.82</v>
      </c>
      <c r="K361" s="25"/>
    </row>
    <row r="362" spans="3:11" hidden="1" outlineLevel="1" x14ac:dyDescent="0.2">
      <c r="C362" s="23">
        <v>41673</v>
      </c>
      <c r="D362" s="24" t="s">
        <v>15</v>
      </c>
      <c r="E362" s="24" t="s">
        <v>21</v>
      </c>
      <c r="F362" s="33">
        <v>3062</v>
      </c>
      <c r="G362" s="24" t="s">
        <v>13</v>
      </c>
      <c r="H362" s="24" t="s">
        <v>23</v>
      </c>
      <c r="I362" s="24">
        <v>36</v>
      </c>
      <c r="J362" s="25">
        <v>67.319999999999993</v>
      </c>
      <c r="K362" s="25"/>
    </row>
    <row r="363" spans="3:11" hidden="1" outlineLevel="1" x14ac:dyDescent="0.2">
      <c r="C363" s="23">
        <v>41674</v>
      </c>
      <c r="D363" s="24" t="s">
        <v>11</v>
      </c>
      <c r="E363" s="24" t="s">
        <v>18</v>
      </c>
      <c r="F363" s="33">
        <v>3000</v>
      </c>
      <c r="G363" s="24" t="s">
        <v>25</v>
      </c>
      <c r="H363" s="24" t="s">
        <v>24</v>
      </c>
      <c r="I363" s="24">
        <v>24</v>
      </c>
      <c r="J363" s="25">
        <v>83.76</v>
      </c>
      <c r="K363" s="25"/>
    </row>
    <row r="364" spans="3:11" hidden="1" outlineLevel="1" x14ac:dyDescent="0.2">
      <c r="C364" s="23">
        <v>41674</v>
      </c>
      <c r="D364" s="24" t="s">
        <v>11</v>
      </c>
      <c r="E364" s="24" t="s">
        <v>18</v>
      </c>
      <c r="F364" s="33">
        <v>3000</v>
      </c>
      <c r="G364" s="24" t="s">
        <v>17</v>
      </c>
      <c r="H364" s="24" t="s">
        <v>20</v>
      </c>
      <c r="I364" s="24">
        <v>33</v>
      </c>
      <c r="J364" s="25">
        <v>71.94</v>
      </c>
      <c r="K364" s="25"/>
    </row>
    <row r="365" spans="3:11" hidden="1" outlineLevel="1" x14ac:dyDescent="0.2">
      <c r="C365" s="23">
        <v>41675</v>
      </c>
      <c r="D365" s="24" t="s">
        <v>15</v>
      </c>
      <c r="E365" s="24" t="s">
        <v>14</v>
      </c>
      <c r="F365" s="33">
        <v>3659</v>
      </c>
      <c r="G365" s="24" t="s">
        <v>13</v>
      </c>
      <c r="H365" s="24" t="s">
        <v>12</v>
      </c>
      <c r="I365" s="24">
        <v>49</v>
      </c>
      <c r="J365" s="25">
        <v>86.73</v>
      </c>
      <c r="K365" s="25"/>
    </row>
    <row r="366" spans="3:11" hidden="1" outlineLevel="1" x14ac:dyDescent="0.2">
      <c r="C366" s="23">
        <v>41675</v>
      </c>
      <c r="D366" s="24" t="s">
        <v>11</v>
      </c>
      <c r="E366" s="24" t="s">
        <v>10</v>
      </c>
      <c r="F366" s="33">
        <v>3082</v>
      </c>
      <c r="G366" s="24" t="s">
        <v>25</v>
      </c>
      <c r="H366" s="24" t="s">
        <v>24</v>
      </c>
      <c r="I366" s="24">
        <v>22</v>
      </c>
      <c r="J366" s="25">
        <v>61.42</v>
      </c>
      <c r="K366" s="25"/>
    </row>
    <row r="367" spans="3:11" hidden="1" outlineLevel="1" x14ac:dyDescent="0.2">
      <c r="C367" s="23">
        <v>41676</v>
      </c>
      <c r="D367" s="24" t="s">
        <v>11</v>
      </c>
      <c r="E367" s="24" t="s">
        <v>19</v>
      </c>
      <c r="F367" s="33">
        <v>3090</v>
      </c>
      <c r="G367" s="24" t="s">
        <v>17</v>
      </c>
      <c r="H367" s="24" t="s">
        <v>16</v>
      </c>
      <c r="I367" s="24">
        <v>40</v>
      </c>
      <c r="J367" s="25">
        <v>74.8</v>
      </c>
      <c r="K367" s="25"/>
    </row>
    <row r="368" spans="3:11" hidden="1" outlineLevel="1" x14ac:dyDescent="0.2">
      <c r="C368" s="23">
        <v>41676</v>
      </c>
      <c r="D368" s="24" t="s">
        <v>15</v>
      </c>
      <c r="E368" s="24" t="s">
        <v>14</v>
      </c>
      <c r="F368" s="33">
        <v>3659</v>
      </c>
      <c r="G368" s="24" t="s">
        <v>13</v>
      </c>
      <c r="H368" s="24" t="s">
        <v>12</v>
      </c>
      <c r="I368" s="24">
        <v>51</v>
      </c>
      <c r="J368" s="25">
        <v>90.27</v>
      </c>
      <c r="K368" s="25"/>
    </row>
    <row r="369" spans="3:11" hidden="1" outlineLevel="1" x14ac:dyDescent="0.2">
      <c r="C369" s="23">
        <v>41677</v>
      </c>
      <c r="D369" s="24" t="s">
        <v>11</v>
      </c>
      <c r="E369" s="24" t="s">
        <v>18</v>
      </c>
      <c r="F369" s="33">
        <v>3000</v>
      </c>
      <c r="G369" s="24" t="s">
        <v>13</v>
      </c>
      <c r="H369" s="24" t="s">
        <v>12</v>
      </c>
      <c r="I369" s="24">
        <v>25</v>
      </c>
      <c r="J369" s="25">
        <v>44.25</v>
      </c>
      <c r="K369" s="25"/>
    </row>
    <row r="370" spans="3:11" hidden="1" outlineLevel="1" x14ac:dyDescent="0.2">
      <c r="C370" s="23">
        <v>41677</v>
      </c>
      <c r="D370" s="24" t="s">
        <v>11</v>
      </c>
      <c r="E370" s="24" t="s">
        <v>19</v>
      </c>
      <c r="F370" s="33">
        <v>3036</v>
      </c>
      <c r="G370" s="24" t="s">
        <v>9</v>
      </c>
      <c r="H370" s="24" t="s">
        <v>8</v>
      </c>
      <c r="I370" s="24">
        <v>21</v>
      </c>
      <c r="J370" s="25">
        <v>35.28</v>
      </c>
      <c r="K370" s="25"/>
    </row>
    <row r="371" spans="3:11" hidden="1" outlineLevel="1" x14ac:dyDescent="0.2">
      <c r="C371" s="23">
        <v>41680</v>
      </c>
      <c r="D371" s="24" t="s">
        <v>11</v>
      </c>
      <c r="E371" s="24" t="s">
        <v>19</v>
      </c>
      <c r="F371" s="33">
        <v>3036</v>
      </c>
      <c r="G371" s="24" t="s">
        <v>13</v>
      </c>
      <c r="H371" s="24" t="s">
        <v>23</v>
      </c>
      <c r="I371" s="24">
        <v>24</v>
      </c>
      <c r="J371" s="25">
        <v>44.88</v>
      </c>
      <c r="K371" s="25"/>
    </row>
    <row r="372" spans="3:11" hidden="1" outlineLevel="1" x14ac:dyDescent="0.2">
      <c r="C372" s="23">
        <v>41680</v>
      </c>
      <c r="D372" s="24" t="s">
        <v>11</v>
      </c>
      <c r="E372" s="24" t="s">
        <v>19</v>
      </c>
      <c r="F372" s="33">
        <v>3036</v>
      </c>
      <c r="G372" s="24" t="s">
        <v>13</v>
      </c>
      <c r="H372" s="24" t="s">
        <v>23</v>
      </c>
      <c r="I372" s="24">
        <v>26</v>
      </c>
      <c r="J372" s="25">
        <v>48.62</v>
      </c>
      <c r="K372" s="25"/>
    </row>
    <row r="373" spans="3:11" hidden="1" outlineLevel="1" x14ac:dyDescent="0.2">
      <c r="C373" s="23">
        <v>41681</v>
      </c>
      <c r="D373" s="24" t="s">
        <v>15</v>
      </c>
      <c r="E373" s="24" t="s">
        <v>14</v>
      </c>
      <c r="F373" s="33">
        <v>3659</v>
      </c>
      <c r="G373" s="24" t="s">
        <v>25</v>
      </c>
      <c r="H373" s="24" t="s">
        <v>24</v>
      </c>
      <c r="I373" s="24">
        <v>21</v>
      </c>
      <c r="J373" s="25">
        <v>73.290000000000006</v>
      </c>
      <c r="K373" s="25"/>
    </row>
    <row r="374" spans="3:11" hidden="1" outlineLevel="1" x14ac:dyDescent="0.2">
      <c r="C374" s="23">
        <v>41681</v>
      </c>
      <c r="D374" s="24" t="s">
        <v>11</v>
      </c>
      <c r="E374" s="24" t="s">
        <v>10</v>
      </c>
      <c r="F374" s="33">
        <v>3082</v>
      </c>
      <c r="G374" s="24" t="s">
        <v>9</v>
      </c>
      <c r="H374" s="24" t="s">
        <v>8</v>
      </c>
      <c r="I374" s="24">
        <v>27</v>
      </c>
      <c r="J374" s="25">
        <v>45.36</v>
      </c>
      <c r="K374" s="25"/>
    </row>
    <row r="375" spans="3:11" hidden="1" outlineLevel="1" x14ac:dyDescent="0.2">
      <c r="C375" s="23">
        <v>41682</v>
      </c>
      <c r="D375" s="24" t="s">
        <v>11</v>
      </c>
      <c r="E375" s="24" t="s">
        <v>19</v>
      </c>
      <c r="F375" s="33">
        <v>3090</v>
      </c>
      <c r="G375" s="24" t="s">
        <v>17</v>
      </c>
      <c r="H375" s="24" t="s">
        <v>22</v>
      </c>
      <c r="I375" s="24">
        <v>32</v>
      </c>
      <c r="J375" s="25">
        <v>90.88</v>
      </c>
      <c r="K375" s="25"/>
    </row>
    <row r="376" spans="3:11" hidden="1" outlineLevel="1" x14ac:dyDescent="0.2">
      <c r="C376" s="23">
        <v>41682</v>
      </c>
      <c r="D376" s="24" t="s">
        <v>11</v>
      </c>
      <c r="E376" s="24" t="s">
        <v>18</v>
      </c>
      <c r="F376" s="33">
        <v>3000</v>
      </c>
      <c r="G376" s="24" t="s">
        <v>9</v>
      </c>
      <c r="H376" s="24" t="s">
        <v>8</v>
      </c>
      <c r="I376" s="24">
        <v>85</v>
      </c>
      <c r="J376" s="25">
        <v>142.80000000000001</v>
      </c>
      <c r="K376" s="25"/>
    </row>
    <row r="377" spans="3:11" hidden="1" outlineLevel="1" x14ac:dyDescent="0.2">
      <c r="C377" s="23">
        <v>41683</v>
      </c>
      <c r="D377" s="24" t="s">
        <v>15</v>
      </c>
      <c r="E377" s="24" t="s">
        <v>14</v>
      </c>
      <c r="F377" s="33">
        <v>3659</v>
      </c>
      <c r="G377" s="24" t="s">
        <v>17</v>
      </c>
      <c r="H377" s="24" t="s">
        <v>16</v>
      </c>
      <c r="I377" s="24">
        <v>38</v>
      </c>
      <c r="J377" s="25">
        <v>71.06</v>
      </c>
      <c r="K377" s="25"/>
    </row>
    <row r="378" spans="3:11" hidden="1" outlineLevel="1" x14ac:dyDescent="0.2">
      <c r="C378" s="23">
        <v>41683</v>
      </c>
      <c r="D378" s="24" t="s">
        <v>11</v>
      </c>
      <c r="E378" s="24" t="s">
        <v>19</v>
      </c>
      <c r="F378" s="33">
        <v>3090</v>
      </c>
      <c r="G378" s="24" t="s">
        <v>13</v>
      </c>
      <c r="H378" s="24" t="s">
        <v>12</v>
      </c>
      <c r="I378" s="24">
        <v>100</v>
      </c>
      <c r="J378" s="25">
        <v>177</v>
      </c>
      <c r="K378" s="25"/>
    </row>
    <row r="379" spans="3:11" hidden="1" outlineLevel="1" x14ac:dyDescent="0.2">
      <c r="C379" s="23">
        <v>41684</v>
      </c>
      <c r="D379" s="24" t="s">
        <v>11</v>
      </c>
      <c r="E379" s="24" t="s">
        <v>19</v>
      </c>
      <c r="F379" s="33">
        <v>3036</v>
      </c>
      <c r="G379" s="24" t="s">
        <v>17</v>
      </c>
      <c r="H379" s="24" t="s">
        <v>16</v>
      </c>
      <c r="I379" s="24">
        <v>24</v>
      </c>
      <c r="J379" s="25">
        <v>44.88</v>
      </c>
      <c r="K379" s="25"/>
    </row>
    <row r="380" spans="3:11" hidden="1" outlineLevel="1" x14ac:dyDescent="0.2">
      <c r="C380" s="23">
        <v>41684</v>
      </c>
      <c r="D380" s="24" t="s">
        <v>15</v>
      </c>
      <c r="E380" s="24" t="s">
        <v>21</v>
      </c>
      <c r="F380" s="33">
        <v>3062</v>
      </c>
      <c r="G380" s="24" t="s">
        <v>17</v>
      </c>
      <c r="H380" s="24" t="s">
        <v>22</v>
      </c>
      <c r="I380" s="24">
        <v>70</v>
      </c>
      <c r="J380" s="25">
        <v>198.8</v>
      </c>
      <c r="K380" s="25"/>
    </row>
    <row r="381" spans="3:11" hidden="1" outlineLevel="1" x14ac:dyDescent="0.2">
      <c r="C381" s="23">
        <v>41687</v>
      </c>
      <c r="D381" s="24" t="s">
        <v>11</v>
      </c>
      <c r="E381" s="24" t="s">
        <v>18</v>
      </c>
      <c r="F381" s="33">
        <v>3000</v>
      </c>
      <c r="G381" s="24" t="s">
        <v>9</v>
      </c>
      <c r="H381" s="24" t="s">
        <v>8</v>
      </c>
      <c r="I381" s="24">
        <v>63</v>
      </c>
      <c r="J381" s="25">
        <v>105.84</v>
      </c>
      <c r="K381" s="25"/>
    </row>
    <row r="382" spans="3:11" hidden="1" outlineLevel="1" x14ac:dyDescent="0.2">
      <c r="C382" s="23">
        <v>41687</v>
      </c>
      <c r="D382" s="24" t="s">
        <v>15</v>
      </c>
      <c r="E382" s="24" t="s">
        <v>21</v>
      </c>
      <c r="F382" s="33">
        <v>3062</v>
      </c>
      <c r="G382" s="24" t="s">
        <v>17</v>
      </c>
      <c r="H382" s="24" t="s">
        <v>20</v>
      </c>
      <c r="I382" s="24">
        <v>43</v>
      </c>
      <c r="J382" s="25">
        <v>93.74</v>
      </c>
      <c r="K382" s="25"/>
    </row>
    <row r="383" spans="3:11" hidden="1" outlineLevel="1" x14ac:dyDescent="0.2">
      <c r="C383" s="23">
        <v>41688</v>
      </c>
      <c r="D383" s="24" t="s">
        <v>15</v>
      </c>
      <c r="E383" s="24" t="s">
        <v>21</v>
      </c>
      <c r="F383" s="33">
        <v>3062</v>
      </c>
      <c r="G383" s="24" t="s">
        <v>13</v>
      </c>
      <c r="H383" s="24" t="s">
        <v>12</v>
      </c>
      <c r="I383" s="24">
        <v>48</v>
      </c>
      <c r="J383" s="25">
        <v>84.96</v>
      </c>
      <c r="K383" s="25"/>
    </row>
    <row r="384" spans="3:11" hidden="1" outlineLevel="1" x14ac:dyDescent="0.2">
      <c r="C384" s="23">
        <v>41688</v>
      </c>
      <c r="D384" s="24" t="s">
        <v>15</v>
      </c>
      <c r="E384" s="24" t="s">
        <v>21</v>
      </c>
      <c r="F384" s="33">
        <v>3062</v>
      </c>
      <c r="G384" s="24" t="s">
        <v>13</v>
      </c>
      <c r="H384" s="24" t="s">
        <v>12</v>
      </c>
      <c r="I384" s="24">
        <v>67</v>
      </c>
      <c r="J384" s="25">
        <v>118.59</v>
      </c>
      <c r="K384" s="25"/>
    </row>
    <row r="385" spans="3:11" hidden="1" outlineLevel="1" x14ac:dyDescent="0.2">
      <c r="C385" s="23">
        <v>41689</v>
      </c>
      <c r="D385" s="24" t="s">
        <v>11</v>
      </c>
      <c r="E385" s="24" t="s">
        <v>19</v>
      </c>
      <c r="F385" s="33">
        <v>3036</v>
      </c>
      <c r="G385" s="24" t="s">
        <v>25</v>
      </c>
      <c r="H385" s="24" t="s">
        <v>24</v>
      </c>
      <c r="I385" s="24">
        <v>33</v>
      </c>
      <c r="J385" s="25">
        <v>115.17</v>
      </c>
      <c r="K385" s="25"/>
    </row>
    <row r="386" spans="3:11" hidden="1" outlineLevel="1" x14ac:dyDescent="0.2">
      <c r="C386" s="23">
        <v>41689</v>
      </c>
      <c r="D386" s="24" t="s">
        <v>15</v>
      </c>
      <c r="E386" s="24" t="s">
        <v>21</v>
      </c>
      <c r="F386" s="33">
        <v>3062</v>
      </c>
      <c r="G386" s="24" t="s">
        <v>9</v>
      </c>
      <c r="H386" s="24" t="s">
        <v>8</v>
      </c>
      <c r="I386" s="24">
        <v>31</v>
      </c>
      <c r="J386" s="25">
        <v>52.08</v>
      </c>
      <c r="K386" s="25"/>
    </row>
    <row r="387" spans="3:11" hidden="1" outlineLevel="1" x14ac:dyDescent="0.2">
      <c r="C387" s="23">
        <v>41690</v>
      </c>
      <c r="D387" s="24" t="s">
        <v>11</v>
      </c>
      <c r="E387" s="24" t="s">
        <v>19</v>
      </c>
      <c r="F387" s="33">
        <v>3090</v>
      </c>
      <c r="G387" s="24" t="s">
        <v>9</v>
      </c>
      <c r="H387" s="24" t="s">
        <v>8</v>
      </c>
      <c r="I387" s="24">
        <v>25</v>
      </c>
      <c r="J387" s="25">
        <v>42</v>
      </c>
      <c r="K387" s="25"/>
    </row>
    <row r="388" spans="3:11" hidden="1" outlineLevel="1" x14ac:dyDescent="0.2">
      <c r="C388" s="23">
        <v>41690</v>
      </c>
      <c r="D388" s="24" t="s">
        <v>11</v>
      </c>
      <c r="E388" s="24" t="s">
        <v>18</v>
      </c>
      <c r="F388" s="33">
        <v>3000</v>
      </c>
      <c r="G388" s="24" t="s">
        <v>13</v>
      </c>
      <c r="H388" s="24" t="s">
        <v>23</v>
      </c>
      <c r="I388" s="24">
        <v>56</v>
      </c>
      <c r="J388" s="25">
        <v>104.72</v>
      </c>
      <c r="K388" s="25"/>
    </row>
    <row r="389" spans="3:11" hidden="1" outlineLevel="1" x14ac:dyDescent="0.2">
      <c r="C389" s="23">
        <v>41691</v>
      </c>
      <c r="D389" s="24" t="s">
        <v>11</v>
      </c>
      <c r="E389" s="24" t="s">
        <v>10</v>
      </c>
      <c r="F389" s="33">
        <v>3082</v>
      </c>
      <c r="G389" s="24" t="s">
        <v>17</v>
      </c>
      <c r="H389" s="24" t="s">
        <v>16</v>
      </c>
      <c r="I389" s="24">
        <v>37</v>
      </c>
      <c r="J389" s="25">
        <v>69.19</v>
      </c>
      <c r="K389" s="25"/>
    </row>
    <row r="390" spans="3:11" hidden="1" outlineLevel="1" x14ac:dyDescent="0.2">
      <c r="C390" s="23">
        <v>41691</v>
      </c>
      <c r="D390" s="24" t="s">
        <v>15</v>
      </c>
      <c r="E390" s="24" t="s">
        <v>14</v>
      </c>
      <c r="F390" s="33">
        <v>3659</v>
      </c>
      <c r="G390" s="24" t="s">
        <v>25</v>
      </c>
      <c r="H390" s="24" t="s">
        <v>24</v>
      </c>
      <c r="I390" s="24">
        <v>20</v>
      </c>
      <c r="J390" s="25">
        <v>69.8</v>
      </c>
      <c r="K390" s="25"/>
    </row>
    <row r="391" spans="3:11" hidden="1" outlineLevel="1" x14ac:dyDescent="0.2">
      <c r="C391" s="23">
        <v>41694</v>
      </c>
      <c r="D391" s="24" t="s">
        <v>15</v>
      </c>
      <c r="E391" s="24" t="s">
        <v>21</v>
      </c>
      <c r="F391" s="33">
        <v>3062</v>
      </c>
      <c r="G391" s="24" t="s">
        <v>17</v>
      </c>
      <c r="H391" s="24" t="s">
        <v>22</v>
      </c>
      <c r="I391" s="24">
        <v>44</v>
      </c>
      <c r="J391" s="25">
        <v>124.96</v>
      </c>
      <c r="K391" s="25"/>
    </row>
    <row r="392" spans="3:11" hidden="1" outlineLevel="1" x14ac:dyDescent="0.2">
      <c r="C392" s="23">
        <v>41694</v>
      </c>
      <c r="D392" s="24" t="s">
        <v>11</v>
      </c>
      <c r="E392" s="24" t="s">
        <v>10</v>
      </c>
      <c r="F392" s="33">
        <v>3082</v>
      </c>
      <c r="G392" s="24" t="s">
        <v>17</v>
      </c>
      <c r="H392" s="24" t="s">
        <v>20</v>
      </c>
      <c r="I392" s="24">
        <v>68</v>
      </c>
      <c r="J392" s="25">
        <v>148.24</v>
      </c>
      <c r="K392" s="25"/>
    </row>
    <row r="393" spans="3:11" hidden="1" outlineLevel="1" x14ac:dyDescent="0.2">
      <c r="C393" s="23">
        <v>41695</v>
      </c>
      <c r="D393" s="24" t="s">
        <v>11</v>
      </c>
      <c r="E393" s="24" t="s">
        <v>10</v>
      </c>
      <c r="F393" s="33">
        <v>3082</v>
      </c>
      <c r="G393" s="24" t="s">
        <v>13</v>
      </c>
      <c r="H393" s="24" t="s">
        <v>23</v>
      </c>
      <c r="I393" s="24">
        <v>51</v>
      </c>
      <c r="J393" s="25">
        <v>95.37</v>
      </c>
      <c r="K393" s="25"/>
    </row>
    <row r="394" spans="3:11" hidden="1" outlineLevel="1" x14ac:dyDescent="0.2">
      <c r="C394" s="23">
        <v>41695</v>
      </c>
      <c r="D394" s="24" t="s">
        <v>15</v>
      </c>
      <c r="E394" s="24" t="s">
        <v>14</v>
      </c>
      <c r="F394" s="33">
        <v>3659</v>
      </c>
      <c r="G394" s="24" t="s">
        <v>17</v>
      </c>
      <c r="H394" s="24" t="s">
        <v>16</v>
      </c>
      <c r="I394" s="24">
        <v>26</v>
      </c>
      <c r="J394" s="25">
        <v>48.62</v>
      </c>
      <c r="K394" s="25"/>
    </row>
    <row r="395" spans="3:11" hidden="1" outlineLevel="1" x14ac:dyDescent="0.2">
      <c r="C395" s="23">
        <v>41696</v>
      </c>
      <c r="D395" s="24" t="s">
        <v>11</v>
      </c>
      <c r="E395" s="24" t="s">
        <v>19</v>
      </c>
      <c r="F395" s="33">
        <v>3090</v>
      </c>
      <c r="G395" s="24" t="s">
        <v>13</v>
      </c>
      <c r="H395" s="24" t="s">
        <v>23</v>
      </c>
      <c r="I395" s="24">
        <v>57</v>
      </c>
      <c r="J395" s="25">
        <v>106.59</v>
      </c>
      <c r="K395" s="25"/>
    </row>
    <row r="396" spans="3:11" hidden="1" outlineLevel="1" x14ac:dyDescent="0.2">
      <c r="C396" s="23">
        <v>41696</v>
      </c>
      <c r="D396" s="24" t="s">
        <v>11</v>
      </c>
      <c r="E396" s="24" t="s">
        <v>19</v>
      </c>
      <c r="F396" s="33">
        <v>3090</v>
      </c>
      <c r="G396" s="24" t="s">
        <v>13</v>
      </c>
      <c r="H396" s="24" t="s">
        <v>23</v>
      </c>
      <c r="I396" s="24">
        <v>33</v>
      </c>
      <c r="J396" s="25">
        <v>61.71</v>
      </c>
      <c r="K396" s="25"/>
    </row>
    <row r="397" spans="3:11" hidden="1" outlineLevel="1" x14ac:dyDescent="0.2">
      <c r="C397" s="23">
        <v>41697</v>
      </c>
      <c r="D397" s="24" t="s">
        <v>11</v>
      </c>
      <c r="E397" s="24" t="s">
        <v>19</v>
      </c>
      <c r="F397" s="33">
        <v>3036</v>
      </c>
      <c r="G397" s="24" t="s">
        <v>17</v>
      </c>
      <c r="H397" s="24" t="s">
        <v>22</v>
      </c>
      <c r="I397" s="24">
        <v>23</v>
      </c>
      <c r="J397" s="25">
        <v>65.319999999999993</v>
      </c>
      <c r="K397" s="25"/>
    </row>
    <row r="398" spans="3:11" hidden="1" outlineLevel="1" x14ac:dyDescent="0.2">
      <c r="C398" s="23">
        <v>41697</v>
      </c>
      <c r="D398" s="24" t="s">
        <v>11</v>
      </c>
      <c r="E398" s="24" t="s">
        <v>19</v>
      </c>
      <c r="F398" s="33">
        <v>3090</v>
      </c>
      <c r="G398" s="24" t="s">
        <v>17</v>
      </c>
      <c r="H398" s="24" t="s">
        <v>22</v>
      </c>
      <c r="I398" s="24">
        <v>51</v>
      </c>
      <c r="J398" s="25">
        <v>144.84</v>
      </c>
      <c r="K398" s="25"/>
    </row>
    <row r="399" spans="3:11" hidden="1" outlineLevel="1" x14ac:dyDescent="0.2">
      <c r="C399" s="23">
        <v>41698</v>
      </c>
      <c r="D399" s="24" t="s">
        <v>11</v>
      </c>
      <c r="E399" s="24" t="s">
        <v>18</v>
      </c>
      <c r="F399" s="33">
        <v>3000</v>
      </c>
      <c r="G399" s="24" t="s">
        <v>9</v>
      </c>
      <c r="H399" s="24" t="s">
        <v>27</v>
      </c>
      <c r="I399" s="24">
        <v>21</v>
      </c>
      <c r="J399" s="25">
        <v>66.150000000000006</v>
      </c>
      <c r="K399" s="25"/>
    </row>
    <row r="400" spans="3:11" hidden="1" outlineLevel="1" x14ac:dyDescent="0.2">
      <c r="C400" s="23">
        <v>41698</v>
      </c>
      <c r="D400" s="24" t="s">
        <v>11</v>
      </c>
      <c r="E400" s="24" t="s">
        <v>18</v>
      </c>
      <c r="F400" s="33">
        <v>3000</v>
      </c>
      <c r="G400" s="24" t="s">
        <v>13</v>
      </c>
      <c r="H400" s="24" t="s">
        <v>12</v>
      </c>
      <c r="I400" s="24">
        <v>42</v>
      </c>
      <c r="J400" s="25">
        <v>74.34</v>
      </c>
      <c r="K400" s="25"/>
    </row>
    <row r="401" spans="3:11" hidden="1" outlineLevel="1" x14ac:dyDescent="0.2">
      <c r="C401" s="23">
        <v>41701</v>
      </c>
      <c r="D401" s="24" t="s">
        <v>15</v>
      </c>
      <c r="E401" s="24" t="s">
        <v>21</v>
      </c>
      <c r="F401" s="33">
        <v>3062</v>
      </c>
      <c r="G401" s="24" t="s">
        <v>17</v>
      </c>
      <c r="H401" s="24" t="s">
        <v>16</v>
      </c>
      <c r="I401" s="24">
        <v>39</v>
      </c>
      <c r="J401" s="25">
        <v>72.930000000000007</v>
      </c>
      <c r="K401" s="25"/>
    </row>
    <row r="402" spans="3:11" hidden="1" outlineLevel="1" x14ac:dyDescent="0.2">
      <c r="C402" s="23">
        <v>41701</v>
      </c>
      <c r="D402" s="24" t="s">
        <v>11</v>
      </c>
      <c r="E402" s="24" t="s">
        <v>18</v>
      </c>
      <c r="F402" s="33">
        <v>3000</v>
      </c>
      <c r="G402" s="24" t="s">
        <v>17</v>
      </c>
      <c r="H402" s="24" t="s">
        <v>20</v>
      </c>
      <c r="I402" s="24">
        <v>24</v>
      </c>
      <c r="J402" s="25">
        <v>52.32</v>
      </c>
      <c r="K402" s="25"/>
    </row>
    <row r="403" spans="3:11" hidden="1" outlineLevel="1" x14ac:dyDescent="0.2">
      <c r="C403" s="23">
        <v>41702</v>
      </c>
      <c r="D403" s="24" t="s">
        <v>11</v>
      </c>
      <c r="E403" s="24" t="s">
        <v>19</v>
      </c>
      <c r="F403" s="33">
        <v>3090</v>
      </c>
      <c r="G403" s="24" t="s">
        <v>13</v>
      </c>
      <c r="H403" s="24" t="s">
        <v>12</v>
      </c>
      <c r="I403" s="24">
        <v>27</v>
      </c>
      <c r="J403" s="25">
        <v>47.79</v>
      </c>
      <c r="K403" s="25"/>
    </row>
    <row r="404" spans="3:11" hidden="1" outlineLevel="1" x14ac:dyDescent="0.2">
      <c r="C404" s="23">
        <v>41702</v>
      </c>
      <c r="D404" s="24" t="s">
        <v>15</v>
      </c>
      <c r="E404" s="24" t="s">
        <v>14</v>
      </c>
      <c r="F404" s="33">
        <v>3659</v>
      </c>
      <c r="G404" s="24" t="s">
        <v>17</v>
      </c>
      <c r="H404" s="24" t="s">
        <v>22</v>
      </c>
      <c r="I404" s="24">
        <v>42</v>
      </c>
      <c r="J404" s="25">
        <v>119.28</v>
      </c>
      <c r="K404" s="25"/>
    </row>
    <row r="405" spans="3:11" hidden="1" outlineLevel="1" x14ac:dyDescent="0.2">
      <c r="C405" s="23">
        <v>41703</v>
      </c>
      <c r="D405" s="24" t="s">
        <v>11</v>
      </c>
      <c r="E405" s="24" t="s">
        <v>10</v>
      </c>
      <c r="F405" s="33">
        <v>3082</v>
      </c>
      <c r="G405" s="24" t="s">
        <v>17</v>
      </c>
      <c r="H405" s="24" t="s">
        <v>22</v>
      </c>
      <c r="I405" s="24">
        <v>130</v>
      </c>
      <c r="J405" s="25">
        <v>369.2</v>
      </c>
      <c r="K405" s="25"/>
    </row>
    <row r="406" spans="3:11" hidden="1" outlineLevel="1" x14ac:dyDescent="0.2">
      <c r="C406" s="23">
        <v>41703</v>
      </c>
      <c r="D406" s="24" t="s">
        <v>11</v>
      </c>
      <c r="E406" s="24" t="s">
        <v>10</v>
      </c>
      <c r="F406" s="33">
        <v>3082</v>
      </c>
      <c r="G406" s="24" t="s">
        <v>25</v>
      </c>
      <c r="H406" s="24" t="s">
        <v>26</v>
      </c>
      <c r="I406" s="24">
        <v>31</v>
      </c>
      <c r="J406" s="25">
        <v>67.89</v>
      </c>
      <c r="K406" s="25"/>
    </row>
    <row r="407" spans="3:11" hidden="1" outlineLevel="1" x14ac:dyDescent="0.2">
      <c r="C407" s="23">
        <v>41704</v>
      </c>
      <c r="D407" s="24" t="s">
        <v>11</v>
      </c>
      <c r="E407" s="24" t="s">
        <v>19</v>
      </c>
      <c r="F407" s="33">
        <v>3036</v>
      </c>
      <c r="G407" s="24" t="s">
        <v>13</v>
      </c>
      <c r="H407" s="24" t="s">
        <v>12</v>
      </c>
      <c r="I407" s="24">
        <v>46</v>
      </c>
      <c r="J407" s="25">
        <v>81.42</v>
      </c>
      <c r="K407" s="25"/>
    </row>
    <row r="408" spans="3:11" hidden="1" outlineLevel="1" x14ac:dyDescent="0.2">
      <c r="C408" s="23">
        <v>41704</v>
      </c>
      <c r="D408" s="24" t="s">
        <v>11</v>
      </c>
      <c r="E408" s="24" t="s">
        <v>19</v>
      </c>
      <c r="F408" s="33">
        <v>3090</v>
      </c>
      <c r="G408" s="24" t="s">
        <v>9</v>
      </c>
      <c r="H408" s="24" t="s">
        <v>8</v>
      </c>
      <c r="I408" s="24">
        <v>23</v>
      </c>
      <c r="J408" s="25">
        <v>38.64</v>
      </c>
      <c r="K408" s="25"/>
    </row>
    <row r="409" spans="3:11" hidden="1" outlineLevel="1" x14ac:dyDescent="0.2">
      <c r="C409" s="23">
        <v>41705</v>
      </c>
      <c r="D409" s="24" t="s">
        <v>15</v>
      </c>
      <c r="E409" s="24" t="s">
        <v>14</v>
      </c>
      <c r="F409" s="33">
        <v>3659</v>
      </c>
      <c r="G409" s="24" t="s">
        <v>13</v>
      </c>
      <c r="H409" s="24" t="s">
        <v>12</v>
      </c>
      <c r="I409" s="24">
        <v>65</v>
      </c>
      <c r="J409" s="25">
        <v>115.05</v>
      </c>
      <c r="K409" s="25"/>
    </row>
    <row r="410" spans="3:11" hidden="1" outlineLevel="1" x14ac:dyDescent="0.2">
      <c r="C410" s="23">
        <v>41705</v>
      </c>
      <c r="D410" s="24" t="s">
        <v>11</v>
      </c>
      <c r="E410" s="24" t="s">
        <v>19</v>
      </c>
      <c r="F410" s="33">
        <v>3090</v>
      </c>
      <c r="G410" s="24" t="s">
        <v>17</v>
      </c>
      <c r="H410" s="24" t="s">
        <v>16</v>
      </c>
      <c r="I410" s="24">
        <v>59</v>
      </c>
      <c r="J410" s="25">
        <v>110.33</v>
      </c>
      <c r="K410" s="25"/>
    </row>
    <row r="411" spans="3:11" hidden="1" outlineLevel="1" x14ac:dyDescent="0.2">
      <c r="C411" s="23">
        <v>41708</v>
      </c>
      <c r="D411" s="24" t="s">
        <v>11</v>
      </c>
      <c r="E411" s="24" t="s">
        <v>19</v>
      </c>
      <c r="F411" s="33">
        <v>3036</v>
      </c>
      <c r="G411" s="24" t="s">
        <v>17</v>
      </c>
      <c r="H411" s="24" t="s">
        <v>16</v>
      </c>
      <c r="I411" s="24">
        <v>32</v>
      </c>
      <c r="J411" s="25">
        <v>59.84</v>
      </c>
      <c r="K411" s="25"/>
    </row>
    <row r="412" spans="3:11" hidden="1" outlineLevel="1" x14ac:dyDescent="0.2">
      <c r="C412" s="23">
        <v>41708</v>
      </c>
      <c r="D412" s="24" t="s">
        <v>11</v>
      </c>
      <c r="E412" s="24" t="s">
        <v>10</v>
      </c>
      <c r="F412" s="33">
        <v>3082</v>
      </c>
      <c r="G412" s="24" t="s">
        <v>13</v>
      </c>
      <c r="H412" s="24" t="s">
        <v>23</v>
      </c>
      <c r="I412" s="24">
        <v>27</v>
      </c>
      <c r="J412" s="25">
        <v>50.49</v>
      </c>
      <c r="K412" s="25"/>
    </row>
    <row r="413" spans="3:11" hidden="1" outlineLevel="1" x14ac:dyDescent="0.2">
      <c r="C413" s="23">
        <v>41709</v>
      </c>
      <c r="D413" s="24" t="s">
        <v>11</v>
      </c>
      <c r="E413" s="24" t="s">
        <v>18</v>
      </c>
      <c r="F413" s="33">
        <v>3000</v>
      </c>
      <c r="G413" s="24" t="s">
        <v>17</v>
      </c>
      <c r="H413" s="24" t="s">
        <v>20</v>
      </c>
      <c r="I413" s="24">
        <v>38</v>
      </c>
      <c r="J413" s="25">
        <v>82.84</v>
      </c>
      <c r="K413" s="25"/>
    </row>
    <row r="414" spans="3:11" hidden="1" outlineLevel="1" x14ac:dyDescent="0.2">
      <c r="C414" s="23">
        <v>41709</v>
      </c>
      <c r="D414" s="24" t="s">
        <v>15</v>
      </c>
      <c r="E414" s="24" t="s">
        <v>21</v>
      </c>
      <c r="F414" s="33">
        <v>3062</v>
      </c>
      <c r="G414" s="24" t="s">
        <v>13</v>
      </c>
      <c r="H414" s="24" t="s">
        <v>23</v>
      </c>
      <c r="I414" s="24">
        <v>36</v>
      </c>
      <c r="J414" s="25">
        <v>67.319999999999993</v>
      </c>
      <c r="K414" s="25"/>
    </row>
    <row r="415" spans="3:11" hidden="1" outlineLevel="1" x14ac:dyDescent="0.2">
      <c r="C415" s="23">
        <v>41710</v>
      </c>
      <c r="D415" s="24" t="s">
        <v>11</v>
      </c>
      <c r="E415" s="24" t="s">
        <v>19</v>
      </c>
      <c r="F415" s="33">
        <v>3036</v>
      </c>
      <c r="G415" s="24" t="s">
        <v>17</v>
      </c>
      <c r="H415" s="24" t="s">
        <v>22</v>
      </c>
      <c r="I415" s="24">
        <v>28</v>
      </c>
      <c r="J415" s="25">
        <v>79.52</v>
      </c>
      <c r="K415" s="25"/>
    </row>
    <row r="416" spans="3:11" hidden="1" outlineLevel="1" x14ac:dyDescent="0.2">
      <c r="C416" s="23">
        <v>41710</v>
      </c>
      <c r="D416" s="24" t="s">
        <v>11</v>
      </c>
      <c r="E416" s="24" t="s">
        <v>19</v>
      </c>
      <c r="F416" s="33">
        <v>3090</v>
      </c>
      <c r="G416" s="24" t="s">
        <v>13</v>
      </c>
      <c r="H416" s="24" t="s">
        <v>12</v>
      </c>
      <c r="I416" s="24">
        <v>96</v>
      </c>
      <c r="J416" s="25">
        <v>169.92</v>
      </c>
      <c r="K416" s="25"/>
    </row>
    <row r="417" spans="3:11" hidden="1" outlineLevel="1" x14ac:dyDescent="0.2">
      <c r="C417" s="23">
        <v>41711</v>
      </c>
      <c r="D417" s="24" t="s">
        <v>11</v>
      </c>
      <c r="E417" s="24" t="s">
        <v>19</v>
      </c>
      <c r="F417" s="33">
        <v>3036</v>
      </c>
      <c r="G417" s="24" t="s">
        <v>9</v>
      </c>
      <c r="H417" s="24" t="s">
        <v>8</v>
      </c>
      <c r="I417" s="24">
        <v>20</v>
      </c>
      <c r="J417" s="25">
        <v>33.6</v>
      </c>
      <c r="K417" s="25"/>
    </row>
    <row r="418" spans="3:11" hidden="1" outlineLevel="1" x14ac:dyDescent="0.2">
      <c r="C418" s="23">
        <v>41711</v>
      </c>
      <c r="D418" s="24" t="s">
        <v>11</v>
      </c>
      <c r="E418" s="24" t="s">
        <v>19</v>
      </c>
      <c r="F418" s="33">
        <v>3090</v>
      </c>
      <c r="G418" s="24" t="s">
        <v>13</v>
      </c>
      <c r="H418" s="24" t="s">
        <v>12</v>
      </c>
      <c r="I418" s="24">
        <v>61</v>
      </c>
      <c r="J418" s="25">
        <v>107.97</v>
      </c>
      <c r="K418" s="25"/>
    </row>
    <row r="419" spans="3:11" hidden="1" outlineLevel="1" x14ac:dyDescent="0.2">
      <c r="C419" s="23">
        <v>41712</v>
      </c>
      <c r="D419" s="24" t="s">
        <v>11</v>
      </c>
      <c r="E419" s="24" t="s">
        <v>19</v>
      </c>
      <c r="F419" s="33">
        <v>3090</v>
      </c>
      <c r="G419" s="24" t="s">
        <v>25</v>
      </c>
      <c r="H419" s="24" t="s">
        <v>24</v>
      </c>
      <c r="I419" s="24">
        <v>25</v>
      </c>
      <c r="J419" s="25">
        <v>87.25</v>
      </c>
      <c r="K419" s="25"/>
    </row>
    <row r="420" spans="3:11" hidden="1" outlineLevel="1" x14ac:dyDescent="0.2">
      <c r="C420" s="23">
        <v>41712</v>
      </c>
      <c r="D420" s="24" t="s">
        <v>11</v>
      </c>
      <c r="E420" s="24" t="s">
        <v>18</v>
      </c>
      <c r="F420" s="33">
        <v>3000</v>
      </c>
      <c r="G420" s="24" t="s">
        <v>13</v>
      </c>
      <c r="H420" s="24" t="s">
        <v>12</v>
      </c>
      <c r="I420" s="24">
        <v>37</v>
      </c>
      <c r="J420" s="25">
        <v>65.489999999999995</v>
      </c>
      <c r="K420" s="25"/>
    </row>
    <row r="421" spans="3:11" hidden="1" outlineLevel="1" x14ac:dyDescent="0.2">
      <c r="C421" s="23">
        <v>41715</v>
      </c>
      <c r="D421" s="24" t="s">
        <v>11</v>
      </c>
      <c r="E421" s="24" t="s">
        <v>18</v>
      </c>
      <c r="F421" s="33">
        <v>3000</v>
      </c>
      <c r="G421" s="24" t="s">
        <v>17</v>
      </c>
      <c r="H421" s="24" t="s">
        <v>20</v>
      </c>
      <c r="I421" s="24">
        <v>36</v>
      </c>
      <c r="J421" s="25">
        <v>78.48</v>
      </c>
      <c r="K421" s="25"/>
    </row>
    <row r="422" spans="3:11" hidden="1" outlineLevel="1" x14ac:dyDescent="0.2">
      <c r="C422" s="23">
        <v>41715</v>
      </c>
      <c r="D422" s="24" t="s">
        <v>15</v>
      </c>
      <c r="E422" s="24" t="s">
        <v>14</v>
      </c>
      <c r="F422" s="33">
        <v>3659</v>
      </c>
      <c r="G422" s="24" t="s">
        <v>17</v>
      </c>
      <c r="H422" s="24" t="s">
        <v>16</v>
      </c>
      <c r="I422" s="24">
        <v>34</v>
      </c>
      <c r="J422" s="25">
        <v>63.58</v>
      </c>
      <c r="K422" s="25"/>
    </row>
    <row r="423" spans="3:11" hidden="1" outlineLevel="1" x14ac:dyDescent="0.2">
      <c r="C423" s="23">
        <v>41716</v>
      </c>
      <c r="D423" s="24" t="s">
        <v>11</v>
      </c>
      <c r="E423" s="24" t="s">
        <v>19</v>
      </c>
      <c r="F423" s="33">
        <v>3090</v>
      </c>
      <c r="G423" s="24" t="s">
        <v>13</v>
      </c>
      <c r="H423" s="24" t="s">
        <v>12</v>
      </c>
      <c r="I423" s="24">
        <v>159</v>
      </c>
      <c r="J423" s="25">
        <v>281.43</v>
      </c>
      <c r="K423" s="25"/>
    </row>
    <row r="424" spans="3:11" hidden="1" outlineLevel="1" x14ac:dyDescent="0.2">
      <c r="C424" s="23">
        <v>41716</v>
      </c>
      <c r="D424" s="24" t="s">
        <v>11</v>
      </c>
      <c r="E424" s="24" t="s">
        <v>18</v>
      </c>
      <c r="F424" s="33">
        <v>3000</v>
      </c>
      <c r="G424" s="24" t="s">
        <v>9</v>
      </c>
      <c r="H424" s="24" t="s">
        <v>27</v>
      </c>
      <c r="I424" s="24">
        <v>27</v>
      </c>
      <c r="J424" s="25">
        <v>85.05</v>
      </c>
      <c r="K424" s="25"/>
    </row>
    <row r="425" spans="3:11" hidden="1" outlineLevel="1" x14ac:dyDescent="0.2">
      <c r="C425" s="23">
        <v>41717</v>
      </c>
      <c r="D425" s="24" t="s">
        <v>15</v>
      </c>
      <c r="E425" s="24" t="s">
        <v>14</v>
      </c>
      <c r="F425" s="33">
        <v>3659</v>
      </c>
      <c r="G425" s="24" t="s">
        <v>13</v>
      </c>
      <c r="H425" s="24" t="s">
        <v>12</v>
      </c>
      <c r="I425" s="24">
        <v>125</v>
      </c>
      <c r="J425" s="25">
        <v>221.25</v>
      </c>
      <c r="K425" s="25"/>
    </row>
    <row r="426" spans="3:11" hidden="1" outlineLevel="1" x14ac:dyDescent="0.2">
      <c r="C426" s="23">
        <v>41717</v>
      </c>
      <c r="D426" s="24" t="s">
        <v>11</v>
      </c>
      <c r="E426" s="24" t="s">
        <v>10</v>
      </c>
      <c r="F426" s="33">
        <v>3082</v>
      </c>
      <c r="G426" s="24" t="s">
        <v>17</v>
      </c>
      <c r="H426" s="24" t="s">
        <v>16</v>
      </c>
      <c r="I426" s="24">
        <v>46</v>
      </c>
      <c r="J426" s="25">
        <v>86.02</v>
      </c>
      <c r="K426" s="25"/>
    </row>
    <row r="427" spans="3:11" hidden="1" outlineLevel="1" x14ac:dyDescent="0.2">
      <c r="C427" s="23">
        <v>41718</v>
      </c>
      <c r="D427" s="24" t="s">
        <v>11</v>
      </c>
      <c r="E427" s="24" t="s">
        <v>18</v>
      </c>
      <c r="F427" s="33">
        <v>3000</v>
      </c>
      <c r="G427" s="24" t="s">
        <v>13</v>
      </c>
      <c r="H427" s="24" t="s">
        <v>12</v>
      </c>
      <c r="I427" s="24">
        <v>48</v>
      </c>
      <c r="J427" s="25">
        <v>84.96</v>
      </c>
      <c r="K427" s="25"/>
    </row>
    <row r="428" spans="3:11" hidden="1" outlineLevel="1" x14ac:dyDescent="0.2">
      <c r="C428" s="23">
        <v>41718</v>
      </c>
      <c r="D428" s="24" t="s">
        <v>15</v>
      </c>
      <c r="E428" s="24" t="s">
        <v>14</v>
      </c>
      <c r="F428" s="33">
        <v>3659</v>
      </c>
      <c r="G428" s="24" t="s">
        <v>17</v>
      </c>
      <c r="H428" s="24" t="s">
        <v>22</v>
      </c>
      <c r="I428" s="24">
        <v>39</v>
      </c>
      <c r="J428" s="25">
        <v>110.76</v>
      </c>
      <c r="K428" s="25"/>
    </row>
    <row r="429" spans="3:11" hidden="1" outlineLevel="1" x14ac:dyDescent="0.2">
      <c r="C429" s="23">
        <v>41719</v>
      </c>
      <c r="D429" s="24" t="s">
        <v>11</v>
      </c>
      <c r="E429" s="24" t="s">
        <v>19</v>
      </c>
      <c r="F429" s="33">
        <v>3090</v>
      </c>
      <c r="G429" s="24" t="s">
        <v>17</v>
      </c>
      <c r="H429" s="24" t="s">
        <v>16</v>
      </c>
      <c r="I429" s="24">
        <v>61</v>
      </c>
      <c r="J429" s="25">
        <v>114.07</v>
      </c>
      <c r="K429" s="25"/>
    </row>
    <row r="430" spans="3:11" hidden="1" outlineLevel="1" x14ac:dyDescent="0.2">
      <c r="C430" s="23">
        <v>41719</v>
      </c>
      <c r="D430" s="24" t="s">
        <v>15</v>
      </c>
      <c r="E430" s="24" t="s">
        <v>21</v>
      </c>
      <c r="F430" s="33">
        <v>3062</v>
      </c>
      <c r="G430" s="24" t="s">
        <v>13</v>
      </c>
      <c r="H430" s="24" t="s">
        <v>12</v>
      </c>
      <c r="I430" s="24">
        <v>62</v>
      </c>
      <c r="J430" s="25">
        <v>109.74</v>
      </c>
      <c r="K430" s="25"/>
    </row>
    <row r="431" spans="3:11" hidden="1" outlineLevel="1" x14ac:dyDescent="0.2">
      <c r="C431" s="23">
        <v>41722</v>
      </c>
      <c r="D431" s="24" t="s">
        <v>11</v>
      </c>
      <c r="E431" s="24" t="s">
        <v>19</v>
      </c>
      <c r="F431" s="33">
        <v>3036</v>
      </c>
      <c r="G431" s="24" t="s">
        <v>25</v>
      </c>
      <c r="H431" s="24" t="s">
        <v>24</v>
      </c>
      <c r="I431" s="24">
        <v>32</v>
      </c>
      <c r="J431" s="25">
        <v>111.68</v>
      </c>
      <c r="K431" s="25"/>
    </row>
    <row r="432" spans="3:11" hidden="1" outlineLevel="1" x14ac:dyDescent="0.2">
      <c r="C432" s="23">
        <v>41722</v>
      </c>
      <c r="D432" s="24" t="s">
        <v>11</v>
      </c>
      <c r="E432" s="24" t="s">
        <v>19</v>
      </c>
      <c r="F432" s="33">
        <v>3036</v>
      </c>
      <c r="G432" s="24" t="s">
        <v>13</v>
      </c>
      <c r="H432" s="24" t="s">
        <v>23</v>
      </c>
      <c r="I432" s="24">
        <v>20</v>
      </c>
      <c r="J432" s="25">
        <v>37.4</v>
      </c>
      <c r="K432" s="25"/>
    </row>
    <row r="433" spans="3:11" hidden="1" outlineLevel="1" x14ac:dyDescent="0.2">
      <c r="C433" s="23">
        <v>41723</v>
      </c>
      <c r="D433" s="24" t="s">
        <v>15</v>
      </c>
      <c r="E433" s="24" t="s">
        <v>21</v>
      </c>
      <c r="F433" s="33">
        <v>3062</v>
      </c>
      <c r="G433" s="24" t="s">
        <v>13</v>
      </c>
      <c r="H433" s="24" t="s">
        <v>23</v>
      </c>
      <c r="I433" s="24">
        <v>42</v>
      </c>
      <c r="J433" s="25">
        <v>78.540000000000006</v>
      </c>
      <c r="K433" s="25"/>
    </row>
    <row r="434" spans="3:11" hidden="1" outlineLevel="1" x14ac:dyDescent="0.2">
      <c r="C434" s="23">
        <v>41723</v>
      </c>
      <c r="D434" s="24" t="s">
        <v>11</v>
      </c>
      <c r="E434" s="24" t="s">
        <v>18</v>
      </c>
      <c r="F434" s="33">
        <v>3000</v>
      </c>
      <c r="G434" s="24" t="s">
        <v>9</v>
      </c>
      <c r="H434" s="24" t="s">
        <v>8</v>
      </c>
      <c r="I434" s="24">
        <v>48</v>
      </c>
      <c r="J434" s="25">
        <v>80.64</v>
      </c>
      <c r="K434" s="25"/>
    </row>
    <row r="435" spans="3:11" hidden="1" outlineLevel="1" x14ac:dyDescent="0.2">
      <c r="C435" s="23">
        <v>41724</v>
      </c>
      <c r="D435" s="24" t="s">
        <v>15</v>
      </c>
      <c r="E435" s="24" t="s">
        <v>21</v>
      </c>
      <c r="F435" s="33">
        <v>3062</v>
      </c>
      <c r="G435" s="24" t="s">
        <v>17</v>
      </c>
      <c r="H435" s="24" t="s">
        <v>22</v>
      </c>
      <c r="I435" s="24">
        <v>100</v>
      </c>
      <c r="J435" s="25">
        <v>284</v>
      </c>
      <c r="K435" s="25"/>
    </row>
    <row r="436" spans="3:11" hidden="1" outlineLevel="1" x14ac:dyDescent="0.2">
      <c r="C436" s="23">
        <v>41724</v>
      </c>
      <c r="D436" s="24" t="s">
        <v>15</v>
      </c>
      <c r="E436" s="24" t="s">
        <v>14</v>
      </c>
      <c r="F436" s="33">
        <v>3659</v>
      </c>
      <c r="G436" s="24" t="s">
        <v>17</v>
      </c>
      <c r="H436" s="24" t="s">
        <v>20</v>
      </c>
      <c r="I436" s="24">
        <v>24</v>
      </c>
      <c r="J436" s="25">
        <v>52.32</v>
      </c>
      <c r="K436" s="25"/>
    </row>
    <row r="437" spans="3:11" hidden="1" outlineLevel="1" x14ac:dyDescent="0.2">
      <c r="C437" s="23">
        <v>41725</v>
      </c>
      <c r="D437" s="24" t="s">
        <v>11</v>
      </c>
      <c r="E437" s="24" t="s">
        <v>10</v>
      </c>
      <c r="F437" s="33">
        <v>3082</v>
      </c>
      <c r="G437" s="24" t="s">
        <v>25</v>
      </c>
      <c r="H437" s="24" t="s">
        <v>24</v>
      </c>
      <c r="I437" s="24">
        <v>31</v>
      </c>
      <c r="J437" s="25">
        <v>108.19</v>
      </c>
      <c r="K437" s="25"/>
    </row>
    <row r="438" spans="3:11" hidden="1" outlineLevel="1" x14ac:dyDescent="0.2">
      <c r="C438" s="23">
        <v>41725</v>
      </c>
      <c r="D438" s="24" t="s">
        <v>11</v>
      </c>
      <c r="E438" s="24" t="s">
        <v>18</v>
      </c>
      <c r="F438" s="33">
        <v>3000</v>
      </c>
      <c r="G438" s="24" t="s">
        <v>17</v>
      </c>
      <c r="H438" s="24" t="s">
        <v>20</v>
      </c>
      <c r="I438" s="24">
        <v>30</v>
      </c>
      <c r="J438" s="25">
        <v>65.400000000000006</v>
      </c>
      <c r="K438" s="25"/>
    </row>
    <row r="439" spans="3:11" hidden="1" outlineLevel="1" x14ac:dyDescent="0.2">
      <c r="C439" s="23">
        <v>41726</v>
      </c>
      <c r="D439" s="24" t="s">
        <v>11</v>
      </c>
      <c r="E439" s="24" t="s">
        <v>18</v>
      </c>
      <c r="F439" s="33">
        <v>3000</v>
      </c>
      <c r="G439" s="24" t="s">
        <v>17</v>
      </c>
      <c r="H439" s="24" t="s">
        <v>20</v>
      </c>
      <c r="I439" s="24">
        <v>34</v>
      </c>
      <c r="J439" s="25">
        <v>74.12</v>
      </c>
      <c r="K439" s="25"/>
    </row>
    <row r="440" spans="3:11" hidden="1" outlineLevel="1" x14ac:dyDescent="0.2">
      <c r="C440" s="23">
        <v>41726</v>
      </c>
      <c r="D440" s="24" t="s">
        <v>11</v>
      </c>
      <c r="E440" s="24" t="s">
        <v>10</v>
      </c>
      <c r="F440" s="33">
        <v>3082</v>
      </c>
      <c r="G440" s="24" t="s">
        <v>17</v>
      </c>
      <c r="H440" s="24" t="s">
        <v>16</v>
      </c>
      <c r="I440" s="24">
        <v>52</v>
      </c>
      <c r="J440" s="25">
        <v>97.24</v>
      </c>
      <c r="K440" s="25"/>
    </row>
    <row r="441" spans="3:11" hidden="1" outlineLevel="1" x14ac:dyDescent="0.2">
      <c r="C441" s="23">
        <v>41729</v>
      </c>
      <c r="D441" s="24" t="s">
        <v>11</v>
      </c>
      <c r="E441" s="24" t="s">
        <v>18</v>
      </c>
      <c r="F441" s="33">
        <v>3000</v>
      </c>
      <c r="G441" s="24" t="s">
        <v>9</v>
      </c>
      <c r="H441" s="24" t="s">
        <v>8</v>
      </c>
      <c r="I441" s="24">
        <v>48</v>
      </c>
      <c r="J441" s="25">
        <v>80.64</v>
      </c>
      <c r="K441" s="25"/>
    </row>
    <row r="442" spans="3:11" hidden="1" outlineLevel="1" x14ac:dyDescent="0.2">
      <c r="C442" s="23">
        <v>41729</v>
      </c>
      <c r="D442" s="24" t="s">
        <v>11</v>
      </c>
      <c r="E442" s="24" t="s">
        <v>18</v>
      </c>
      <c r="F442" s="33">
        <v>3000</v>
      </c>
      <c r="G442" s="24" t="s">
        <v>13</v>
      </c>
      <c r="H442" s="24" t="s">
        <v>12</v>
      </c>
      <c r="I442" s="24">
        <v>52</v>
      </c>
      <c r="J442" s="25">
        <v>92.04</v>
      </c>
      <c r="K442" s="25"/>
    </row>
    <row r="443" spans="3:11" hidden="1" outlineLevel="1" x14ac:dyDescent="0.2">
      <c r="C443" s="23">
        <v>41730</v>
      </c>
      <c r="D443" s="24" t="s">
        <v>11</v>
      </c>
      <c r="E443" s="24" t="s">
        <v>18</v>
      </c>
      <c r="F443" s="33">
        <v>3000</v>
      </c>
      <c r="G443" s="24" t="s">
        <v>17</v>
      </c>
      <c r="H443" s="24" t="s">
        <v>16</v>
      </c>
      <c r="I443" s="24">
        <v>245</v>
      </c>
      <c r="J443" s="25">
        <v>458.15</v>
      </c>
      <c r="K443" s="25"/>
    </row>
    <row r="444" spans="3:11" hidden="1" outlineLevel="1" x14ac:dyDescent="0.2">
      <c r="C444" s="23">
        <v>41730</v>
      </c>
      <c r="D444" s="24" t="s">
        <v>11</v>
      </c>
      <c r="E444" s="24" t="s">
        <v>19</v>
      </c>
      <c r="F444" s="33">
        <v>3090</v>
      </c>
      <c r="G444" s="24" t="s">
        <v>13</v>
      </c>
      <c r="H444" s="24" t="s">
        <v>7</v>
      </c>
      <c r="I444" s="24">
        <v>22</v>
      </c>
      <c r="J444" s="25">
        <v>49.94</v>
      </c>
      <c r="K444" s="25"/>
    </row>
    <row r="445" spans="3:11" hidden="1" outlineLevel="1" x14ac:dyDescent="0.2">
      <c r="C445" s="23">
        <v>41731</v>
      </c>
      <c r="D445" s="24" t="s">
        <v>11</v>
      </c>
      <c r="E445" s="24" t="s">
        <v>18</v>
      </c>
      <c r="F445" s="33">
        <v>3000</v>
      </c>
      <c r="G445" s="24" t="s">
        <v>13</v>
      </c>
      <c r="H445" s="24" t="s">
        <v>12</v>
      </c>
      <c r="I445" s="24">
        <v>156</v>
      </c>
      <c r="J445" s="25">
        <v>276.12</v>
      </c>
      <c r="K445" s="25"/>
    </row>
    <row r="446" spans="3:11" hidden="1" outlineLevel="1" x14ac:dyDescent="0.2">
      <c r="C446" s="23">
        <v>41731</v>
      </c>
      <c r="D446" s="24" t="s">
        <v>11</v>
      </c>
      <c r="E446" s="24" t="s">
        <v>18</v>
      </c>
      <c r="F446" s="33">
        <v>3000</v>
      </c>
      <c r="G446" s="24" t="s">
        <v>25</v>
      </c>
      <c r="H446" s="24" t="s">
        <v>26</v>
      </c>
      <c r="I446" s="24">
        <v>38</v>
      </c>
      <c r="J446" s="25">
        <v>83.22</v>
      </c>
      <c r="K446" s="25"/>
    </row>
    <row r="447" spans="3:11" hidden="1" outlineLevel="1" x14ac:dyDescent="0.2">
      <c r="C447" s="23">
        <v>41732</v>
      </c>
      <c r="D447" s="24" t="s">
        <v>15</v>
      </c>
      <c r="E447" s="24" t="s">
        <v>14</v>
      </c>
      <c r="F447" s="33">
        <v>3659</v>
      </c>
      <c r="G447" s="24" t="s">
        <v>13</v>
      </c>
      <c r="H447" s="24" t="s">
        <v>23</v>
      </c>
      <c r="I447" s="24">
        <v>29</v>
      </c>
      <c r="J447" s="25">
        <v>54.23</v>
      </c>
      <c r="K447" s="25"/>
    </row>
    <row r="448" spans="3:11" hidden="1" outlineLevel="1" x14ac:dyDescent="0.2">
      <c r="C448" s="23">
        <v>41732</v>
      </c>
      <c r="D448" s="24" t="s">
        <v>11</v>
      </c>
      <c r="E448" s="24" t="s">
        <v>10</v>
      </c>
      <c r="F448" s="33">
        <v>3082</v>
      </c>
      <c r="G448" s="24" t="s">
        <v>13</v>
      </c>
      <c r="H448" s="24" t="s">
        <v>23</v>
      </c>
      <c r="I448" s="24">
        <v>33</v>
      </c>
      <c r="J448" s="25">
        <v>61.71</v>
      </c>
      <c r="K448" s="25"/>
    </row>
    <row r="449" spans="3:11" hidden="1" outlineLevel="1" x14ac:dyDescent="0.2">
      <c r="C449" s="23">
        <v>41733</v>
      </c>
      <c r="D449" s="24" t="s">
        <v>11</v>
      </c>
      <c r="E449" s="24" t="s">
        <v>10</v>
      </c>
      <c r="F449" s="33">
        <v>3082</v>
      </c>
      <c r="G449" s="24" t="s">
        <v>17</v>
      </c>
      <c r="H449" s="24" t="s">
        <v>20</v>
      </c>
      <c r="I449" s="24">
        <v>25</v>
      </c>
      <c r="J449" s="25">
        <v>54.5</v>
      </c>
      <c r="K449" s="25"/>
    </row>
    <row r="450" spans="3:11" hidden="1" outlineLevel="1" x14ac:dyDescent="0.2">
      <c r="C450" s="23">
        <v>41733</v>
      </c>
      <c r="D450" s="24" t="s">
        <v>15</v>
      </c>
      <c r="E450" s="24" t="s">
        <v>21</v>
      </c>
      <c r="F450" s="33">
        <v>3062</v>
      </c>
      <c r="G450" s="24" t="s">
        <v>13</v>
      </c>
      <c r="H450" s="24" t="s">
        <v>12</v>
      </c>
      <c r="I450" s="24">
        <v>106</v>
      </c>
      <c r="J450" s="25">
        <v>187.62</v>
      </c>
      <c r="K450" s="25"/>
    </row>
    <row r="451" spans="3:11" hidden="1" outlineLevel="1" x14ac:dyDescent="0.2">
      <c r="C451" s="23">
        <v>41736</v>
      </c>
      <c r="D451" s="24" t="s">
        <v>15</v>
      </c>
      <c r="E451" s="24" t="s">
        <v>21</v>
      </c>
      <c r="F451" s="33">
        <v>3062</v>
      </c>
      <c r="G451" s="24" t="s">
        <v>17</v>
      </c>
      <c r="H451" s="24" t="s">
        <v>20</v>
      </c>
      <c r="I451" s="24">
        <v>36</v>
      </c>
      <c r="J451" s="25">
        <v>78.48</v>
      </c>
      <c r="K451" s="25"/>
    </row>
    <row r="452" spans="3:11" hidden="1" outlineLevel="1" x14ac:dyDescent="0.2">
      <c r="C452" s="23">
        <v>41736</v>
      </c>
      <c r="D452" s="24" t="s">
        <v>11</v>
      </c>
      <c r="E452" s="24" t="s">
        <v>18</v>
      </c>
      <c r="F452" s="33">
        <v>3000</v>
      </c>
      <c r="G452" s="24" t="s">
        <v>17</v>
      </c>
      <c r="H452" s="24" t="s">
        <v>22</v>
      </c>
      <c r="I452" s="24">
        <v>145</v>
      </c>
      <c r="J452" s="25">
        <v>411.8</v>
      </c>
      <c r="K452" s="25"/>
    </row>
    <row r="453" spans="3:11" hidden="1" outlineLevel="1" x14ac:dyDescent="0.2">
      <c r="C453" s="23">
        <v>41737</v>
      </c>
      <c r="D453" s="24" t="s">
        <v>11</v>
      </c>
      <c r="E453" s="24" t="s">
        <v>19</v>
      </c>
      <c r="F453" s="33">
        <v>3090</v>
      </c>
      <c r="G453" s="24" t="s">
        <v>17</v>
      </c>
      <c r="H453" s="24" t="s">
        <v>20</v>
      </c>
      <c r="I453" s="24">
        <v>107</v>
      </c>
      <c r="J453" s="25">
        <v>233.26</v>
      </c>
      <c r="K453" s="25"/>
    </row>
    <row r="454" spans="3:11" hidden="1" outlineLevel="1" x14ac:dyDescent="0.2">
      <c r="C454" s="23">
        <v>41737</v>
      </c>
      <c r="D454" s="24" t="s">
        <v>11</v>
      </c>
      <c r="E454" s="24" t="s">
        <v>19</v>
      </c>
      <c r="F454" s="33">
        <v>3036</v>
      </c>
      <c r="G454" s="24" t="s">
        <v>13</v>
      </c>
      <c r="H454" s="24" t="s">
        <v>23</v>
      </c>
      <c r="I454" s="24">
        <v>22</v>
      </c>
      <c r="J454" s="25">
        <v>41.14</v>
      </c>
      <c r="K454" s="25"/>
    </row>
    <row r="455" spans="3:11" hidden="1" outlineLevel="1" x14ac:dyDescent="0.2">
      <c r="C455" s="23">
        <v>41738</v>
      </c>
      <c r="D455" s="24" t="s">
        <v>15</v>
      </c>
      <c r="E455" s="24" t="s">
        <v>21</v>
      </c>
      <c r="F455" s="33">
        <v>3062</v>
      </c>
      <c r="G455" s="24" t="s">
        <v>13</v>
      </c>
      <c r="H455" s="24" t="s">
        <v>12</v>
      </c>
      <c r="I455" s="24">
        <v>53</v>
      </c>
      <c r="J455" s="25">
        <v>93.81</v>
      </c>
      <c r="K455" s="25"/>
    </row>
    <row r="456" spans="3:11" hidden="1" outlineLevel="1" x14ac:dyDescent="0.2">
      <c r="C456" s="23">
        <v>41738</v>
      </c>
      <c r="D456" s="24" t="s">
        <v>15</v>
      </c>
      <c r="E456" s="24" t="s">
        <v>21</v>
      </c>
      <c r="F456" s="33">
        <v>3062</v>
      </c>
      <c r="G456" s="24" t="s">
        <v>17</v>
      </c>
      <c r="H456" s="24" t="s">
        <v>20</v>
      </c>
      <c r="I456" s="24">
        <v>26</v>
      </c>
      <c r="J456" s="25">
        <v>56.68</v>
      </c>
      <c r="K456" s="25"/>
    </row>
    <row r="457" spans="3:11" hidden="1" outlineLevel="1" x14ac:dyDescent="0.2">
      <c r="C457" s="23">
        <v>41739</v>
      </c>
      <c r="D457" s="24" t="s">
        <v>11</v>
      </c>
      <c r="E457" s="24" t="s">
        <v>19</v>
      </c>
      <c r="F457" s="33">
        <v>3036</v>
      </c>
      <c r="G457" s="24" t="s">
        <v>25</v>
      </c>
      <c r="H457" s="24" t="s">
        <v>24</v>
      </c>
      <c r="I457" s="24">
        <v>37</v>
      </c>
      <c r="J457" s="25">
        <v>129.13</v>
      </c>
      <c r="K457" s="25"/>
    </row>
    <row r="458" spans="3:11" hidden="1" outlineLevel="1" x14ac:dyDescent="0.2">
      <c r="C458" s="23">
        <v>41739</v>
      </c>
      <c r="D458" s="24" t="s">
        <v>15</v>
      </c>
      <c r="E458" s="24" t="s">
        <v>21</v>
      </c>
      <c r="F458" s="33">
        <v>3062</v>
      </c>
      <c r="G458" s="24" t="s">
        <v>17</v>
      </c>
      <c r="H458" s="24" t="s">
        <v>16</v>
      </c>
      <c r="I458" s="24">
        <v>53</v>
      </c>
      <c r="J458" s="25">
        <v>99.11</v>
      </c>
      <c r="K458" s="25"/>
    </row>
    <row r="459" spans="3:11" hidden="1" outlineLevel="1" x14ac:dyDescent="0.2">
      <c r="C459" s="23">
        <v>41740</v>
      </c>
      <c r="D459" s="24" t="s">
        <v>15</v>
      </c>
      <c r="E459" s="24" t="s">
        <v>21</v>
      </c>
      <c r="F459" s="33">
        <v>3062</v>
      </c>
      <c r="G459" s="24" t="s">
        <v>9</v>
      </c>
      <c r="H459" s="24" t="s">
        <v>8</v>
      </c>
      <c r="I459" s="24">
        <v>31</v>
      </c>
      <c r="J459" s="25">
        <v>52.08</v>
      </c>
      <c r="K459" s="25"/>
    </row>
    <row r="460" spans="3:11" hidden="1" outlineLevel="1" x14ac:dyDescent="0.2">
      <c r="C460" s="23">
        <v>41740</v>
      </c>
      <c r="D460" s="24" t="s">
        <v>15</v>
      </c>
      <c r="E460" s="24" t="s">
        <v>14</v>
      </c>
      <c r="F460" s="33">
        <v>3659</v>
      </c>
      <c r="G460" s="24" t="s">
        <v>13</v>
      </c>
      <c r="H460" s="24" t="s">
        <v>12</v>
      </c>
      <c r="I460" s="24">
        <v>32</v>
      </c>
      <c r="J460" s="25">
        <v>56.64</v>
      </c>
      <c r="K460" s="25"/>
    </row>
    <row r="461" spans="3:11" hidden="1" outlineLevel="1" x14ac:dyDescent="0.2">
      <c r="C461" s="23">
        <v>41743</v>
      </c>
      <c r="D461" s="24" t="s">
        <v>15</v>
      </c>
      <c r="E461" s="24" t="s">
        <v>21</v>
      </c>
      <c r="F461" s="33">
        <v>3062</v>
      </c>
      <c r="G461" s="24" t="s">
        <v>17</v>
      </c>
      <c r="H461" s="24" t="s">
        <v>22</v>
      </c>
      <c r="I461" s="24">
        <v>44</v>
      </c>
      <c r="J461" s="25">
        <v>124.96</v>
      </c>
      <c r="K461" s="25"/>
    </row>
    <row r="462" spans="3:11" hidden="1" outlineLevel="1" x14ac:dyDescent="0.2">
      <c r="C462" s="23">
        <v>41743</v>
      </c>
      <c r="D462" s="24" t="s">
        <v>11</v>
      </c>
      <c r="E462" s="24" t="s">
        <v>10</v>
      </c>
      <c r="F462" s="33">
        <v>3082</v>
      </c>
      <c r="G462" s="24" t="s">
        <v>13</v>
      </c>
      <c r="H462" s="24" t="s">
        <v>12</v>
      </c>
      <c r="I462" s="24">
        <v>93</v>
      </c>
      <c r="J462" s="25">
        <v>164.61</v>
      </c>
      <c r="K462" s="25"/>
    </row>
    <row r="463" spans="3:11" hidden="1" outlineLevel="1" x14ac:dyDescent="0.2">
      <c r="C463" s="23">
        <v>41744</v>
      </c>
      <c r="D463" s="24" t="s">
        <v>11</v>
      </c>
      <c r="E463" s="24" t="s">
        <v>10</v>
      </c>
      <c r="F463" s="33">
        <v>3082</v>
      </c>
      <c r="G463" s="24" t="s">
        <v>17</v>
      </c>
      <c r="H463" s="24" t="s">
        <v>16</v>
      </c>
      <c r="I463" s="24">
        <v>66</v>
      </c>
      <c r="J463" s="25">
        <v>123.42</v>
      </c>
      <c r="K463" s="25"/>
    </row>
    <row r="464" spans="3:11" hidden="1" outlineLevel="1" x14ac:dyDescent="0.2">
      <c r="C464" s="23">
        <v>41744</v>
      </c>
      <c r="D464" s="24" t="s">
        <v>11</v>
      </c>
      <c r="E464" s="24" t="s">
        <v>18</v>
      </c>
      <c r="F464" s="33">
        <v>3000</v>
      </c>
      <c r="G464" s="24" t="s">
        <v>17</v>
      </c>
      <c r="H464" s="24" t="s">
        <v>16</v>
      </c>
      <c r="I464" s="24">
        <v>70</v>
      </c>
      <c r="J464" s="25">
        <v>130.9</v>
      </c>
      <c r="K464" s="25"/>
    </row>
    <row r="465" spans="3:11" hidden="1" outlineLevel="1" x14ac:dyDescent="0.2">
      <c r="C465" s="23">
        <v>41745</v>
      </c>
      <c r="D465" s="24" t="s">
        <v>11</v>
      </c>
      <c r="E465" s="24" t="s">
        <v>18</v>
      </c>
      <c r="F465" s="33">
        <v>3000</v>
      </c>
      <c r="G465" s="24" t="s">
        <v>17</v>
      </c>
      <c r="H465" s="24" t="s">
        <v>20</v>
      </c>
      <c r="I465" s="24">
        <v>28</v>
      </c>
      <c r="J465" s="25">
        <v>61.04</v>
      </c>
      <c r="K465" s="25"/>
    </row>
    <row r="466" spans="3:11" hidden="1" outlineLevel="1" x14ac:dyDescent="0.2">
      <c r="C466" s="23">
        <v>41745</v>
      </c>
      <c r="D466" s="24" t="s">
        <v>15</v>
      </c>
      <c r="E466" s="24" t="s">
        <v>14</v>
      </c>
      <c r="F466" s="33">
        <v>3659</v>
      </c>
      <c r="G466" s="24" t="s">
        <v>17</v>
      </c>
      <c r="H466" s="24" t="s">
        <v>16</v>
      </c>
      <c r="I466" s="24">
        <v>24</v>
      </c>
      <c r="J466" s="25">
        <v>44.88</v>
      </c>
      <c r="K466" s="25"/>
    </row>
    <row r="467" spans="3:11" hidden="1" outlineLevel="1" x14ac:dyDescent="0.2">
      <c r="C467" s="23">
        <v>41746</v>
      </c>
      <c r="D467" s="24" t="s">
        <v>11</v>
      </c>
      <c r="E467" s="24" t="s">
        <v>18</v>
      </c>
      <c r="F467" s="33">
        <v>3000</v>
      </c>
      <c r="G467" s="24" t="s">
        <v>25</v>
      </c>
      <c r="H467" s="24" t="s">
        <v>24</v>
      </c>
      <c r="I467" s="24">
        <v>25</v>
      </c>
      <c r="J467" s="25">
        <v>69.8</v>
      </c>
      <c r="K467" s="25"/>
    </row>
    <row r="468" spans="3:11" hidden="1" outlineLevel="1" x14ac:dyDescent="0.2">
      <c r="C468" s="23">
        <v>41746</v>
      </c>
      <c r="D468" s="24" t="s">
        <v>15</v>
      </c>
      <c r="E468" s="24" t="s">
        <v>21</v>
      </c>
      <c r="F468" s="33">
        <v>3062</v>
      </c>
      <c r="G468" s="24" t="s">
        <v>9</v>
      </c>
      <c r="H468" s="24" t="s">
        <v>8</v>
      </c>
      <c r="I468" s="24">
        <v>21</v>
      </c>
      <c r="J468" s="25">
        <v>35.28</v>
      </c>
      <c r="K468" s="25"/>
    </row>
    <row r="469" spans="3:11" hidden="1" outlineLevel="1" x14ac:dyDescent="0.2">
      <c r="C469" s="23">
        <v>41747</v>
      </c>
      <c r="D469" s="24" t="s">
        <v>11</v>
      </c>
      <c r="E469" s="24" t="s">
        <v>19</v>
      </c>
      <c r="F469" s="33">
        <v>3090</v>
      </c>
      <c r="G469" s="24" t="s">
        <v>13</v>
      </c>
      <c r="H469" s="24" t="s">
        <v>12</v>
      </c>
      <c r="I469" s="24">
        <v>107</v>
      </c>
      <c r="J469" s="25">
        <v>189.39</v>
      </c>
      <c r="K469" s="25"/>
    </row>
    <row r="470" spans="3:11" hidden="1" outlineLevel="1" x14ac:dyDescent="0.2">
      <c r="C470" s="23">
        <v>41747</v>
      </c>
      <c r="D470" s="24" t="s">
        <v>11</v>
      </c>
      <c r="E470" s="24" t="s">
        <v>18</v>
      </c>
      <c r="F470" s="33">
        <v>3000</v>
      </c>
      <c r="G470" s="24" t="s">
        <v>13</v>
      </c>
      <c r="H470" s="24" t="s">
        <v>12</v>
      </c>
      <c r="I470" s="24">
        <v>49</v>
      </c>
      <c r="J470" s="25">
        <v>86.73</v>
      </c>
      <c r="K470" s="25"/>
    </row>
    <row r="471" spans="3:11" hidden="1" outlineLevel="1" x14ac:dyDescent="0.2">
      <c r="C471" s="23">
        <v>41750</v>
      </c>
      <c r="D471" s="24" t="s">
        <v>11</v>
      </c>
      <c r="E471" s="24" t="s">
        <v>19</v>
      </c>
      <c r="F471" s="33">
        <v>3036</v>
      </c>
      <c r="G471" s="24" t="s">
        <v>13</v>
      </c>
      <c r="H471" s="24" t="s">
        <v>23</v>
      </c>
      <c r="I471" s="24">
        <v>26</v>
      </c>
      <c r="J471" s="25">
        <v>48.62</v>
      </c>
      <c r="K471" s="25"/>
    </row>
    <row r="472" spans="3:11" hidden="1" outlineLevel="1" x14ac:dyDescent="0.2">
      <c r="C472" s="23">
        <v>41750</v>
      </c>
      <c r="D472" s="24" t="s">
        <v>15</v>
      </c>
      <c r="E472" s="24" t="s">
        <v>14</v>
      </c>
      <c r="F472" s="33">
        <v>3659</v>
      </c>
      <c r="G472" s="24" t="s">
        <v>17</v>
      </c>
      <c r="H472" s="24" t="s">
        <v>22</v>
      </c>
      <c r="I472" s="24">
        <v>21</v>
      </c>
      <c r="J472" s="25">
        <v>59.64</v>
      </c>
      <c r="K472" s="25"/>
    </row>
    <row r="473" spans="3:11" hidden="1" outlineLevel="1" x14ac:dyDescent="0.2">
      <c r="C473" s="23">
        <v>41751</v>
      </c>
      <c r="D473" s="24" t="s">
        <v>11</v>
      </c>
      <c r="E473" s="24" t="s">
        <v>19</v>
      </c>
      <c r="F473" s="33">
        <v>3090</v>
      </c>
      <c r="G473" s="24" t="s">
        <v>13</v>
      </c>
      <c r="H473" s="24" t="s">
        <v>12</v>
      </c>
      <c r="I473" s="24">
        <v>33</v>
      </c>
      <c r="J473" s="25">
        <v>58.41</v>
      </c>
      <c r="K473" s="25"/>
    </row>
    <row r="474" spans="3:11" hidden="1" outlineLevel="1" x14ac:dyDescent="0.2">
      <c r="C474" s="23">
        <v>41751</v>
      </c>
      <c r="D474" s="24" t="s">
        <v>11</v>
      </c>
      <c r="E474" s="24" t="s">
        <v>10</v>
      </c>
      <c r="F474" s="33">
        <v>3082</v>
      </c>
      <c r="G474" s="24" t="s">
        <v>17</v>
      </c>
      <c r="H474" s="24" t="s">
        <v>20</v>
      </c>
      <c r="I474" s="24">
        <v>24</v>
      </c>
      <c r="J474" s="25">
        <v>52.32</v>
      </c>
      <c r="K474" s="25"/>
    </row>
    <row r="475" spans="3:11" hidden="1" outlineLevel="1" x14ac:dyDescent="0.2">
      <c r="C475" s="23">
        <v>41752</v>
      </c>
      <c r="D475" s="24" t="s">
        <v>15</v>
      </c>
      <c r="E475" s="24" t="s">
        <v>14</v>
      </c>
      <c r="F475" s="33">
        <v>3659</v>
      </c>
      <c r="G475" s="24" t="s">
        <v>17</v>
      </c>
      <c r="H475" s="24" t="s">
        <v>22</v>
      </c>
      <c r="I475" s="24">
        <v>47</v>
      </c>
      <c r="J475" s="25">
        <v>133.47999999999999</v>
      </c>
      <c r="K475" s="25"/>
    </row>
    <row r="476" spans="3:11" hidden="1" outlineLevel="1" x14ac:dyDescent="0.2">
      <c r="C476" s="23">
        <v>41752</v>
      </c>
      <c r="D476" s="24" t="s">
        <v>15</v>
      </c>
      <c r="E476" s="24" t="s">
        <v>21</v>
      </c>
      <c r="F476" s="33">
        <v>3062</v>
      </c>
      <c r="G476" s="24" t="s">
        <v>17</v>
      </c>
      <c r="H476" s="24" t="s">
        <v>20</v>
      </c>
      <c r="I476" s="24">
        <v>28</v>
      </c>
      <c r="J476" s="25">
        <v>61.04</v>
      </c>
      <c r="K476" s="25"/>
    </row>
    <row r="477" spans="3:11" hidden="1" outlineLevel="1" x14ac:dyDescent="0.2">
      <c r="C477" s="23">
        <v>41753</v>
      </c>
      <c r="D477" s="24" t="s">
        <v>15</v>
      </c>
      <c r="E477" s="24" t="s">
        <v>21</v>
      </c>
      <c r="F477" s="33">
        <v>3062</v>
      </c>
      <c r="G477" s="24" t="s">
        <v>17</v>
      </c>
      <c r="H477" s="24" t="s">
        <v>20</v>
      </c>
      <c r="I477" s="24">
        <v>50</v>
      </c>
      <c r="J477" s="25">
        <v>109</v>
      </c>
      <c r="K477" s="25"/>
    </row>
    <row r="478" spans="3:11" hidden="1" outlineLevel="1" x14ac:dyDescent="0.2">
      <c r="C478" s="23">
        <v>41753</v>
      </c>
      <c r="D478" s="24" t="s">
        <v>11</v>
      </c>
      <c r="E478" s="24" t="s">
        <v>18</v>
      </c>
      <c r="F478" s="33">
        <v>3000</v>
      </c>
      <c r="G478" s="24" t="s">
        <v>17</v>
      </c>
      <c r="H478" s="24" t="s">
        <v>20</v>
      </c>
      <c r="I478" s="24">
        <v>47</v>
      </c>
      <c r="J478" s="25">
        <v>102.46</v>
      </c>
      <c r="K478" s="25"/>
    </row>
    <row r="479" spans="3:11" hidden="1" outlineLevel="1" x14ac:dyDescent="0.2">
      <c r="C479" s="23">
        <v>41754</v>
      </c>
      <c r="D479" s="24" t="s">
        <v>11</v>
      </c>
      <c r="E479" s="24" t="s">
        <v>19</v>
      </c>
      <c r="F479" s="33">
        <v>3036</v>
      </c>
      <c r="G479" s="24" t="s">
        <v>13</v>
      </c>
      <c r="H479" s="24" t="s">
        <v>12</v>
      </c>
      <c r="I479" s="24">
        <v>28</v>
      </c>
      <c r="J479" s="25">
        <v>49.56</v>
      </c>
      <c r="K479" s="25"/>
    </row>
    <row r="480" spans="3:11" hidden="1" outlineLevel="1" x14ac:dyDescent="0.2">
      <c r="C480" s="23">
        <v>41754</v>
      </c>
      <c r="D480" s="24" t="s">
        <v>11</v>
      </c>
      <c r="E480" s="24" t="s">
        <v>18</v>
      </c>
      <c r="F480" s="33">
        <v>3000</v>
      </c>
      <c r="G480" s="24" t="s">
        <v>13</v>
      </c>
      <c r="H480" s="24" t="s">
        <v>12</v>
      </c>
      <c r="I480" s="24">
        <v>39</v>
      </c>
      <c r="J480" s="25">
        <v>69.03</v>
      </c>
      <c r="K480" s="25"/>
    </row>
    <row r="481" spans="1:12" hidden="1" outlineLevel="1" x14ac:dyDescent="0.2">
      <c r="C481" s="23">
        <v>41757</v>
      </c>
      <c r="D481" s="24" t="s">
        <v>11</v>
      </c>
      <c r="E481" s="24" t="s">
        <v>19</v>
      </c>
      <c r="F481" s="33">
        <v>3090</v>
      </c>
      <c r="G481" s="24" t="s">
        <v>9</v>
      </c>
      <c r="H481" s="24" t="s">
        <v>8</v>
      </c>
      <c r="I481" s="24">
        <v>22</v>
      </c>
      <c r="J481" s="25">
        <v>36.96</v>
      </c>
      <c r="K481" s="25"/>
    </row>
    <row r="482" spans="1:12" hidden="1" outlineLevel="1" x14ac:dyDescent="0.2">
      <c r="C482" s="23">
        <v>41757</v>
      </c>
      <c r="D482" s="24" t="s">
        <v>11</v>
      </c>
      <c r="E482" s="24" t="s">
        <v>18</v>
      </c>
      <c r="F482" s="33">
        <v>3000</v>
      </c>
      <c r="G482" s="24" t="s">
        <v>17</v>
      </c>
      <c r="H482" s="24" t="s">
        <v>20</v>
      </c>
      <c r="I482" s="24">
        <v>29</v>
      </c>
      <c r="J482" s="25">
        <v>63.22</v>
      </c>
      <c r="K482" s="25"/>
    </row>
    <row r="483" spans="1:12" hidden="1" outlineLevel="1" x14ac:dyDescent="0.2">
      <c r="C483" s="23">
        <v>41758</v>
      </c>
      <c r="D483" s="24" t="s">
        <v>11</v>
      </c>
      <c r="E483" s="24" t="s">
        <v>19</v>
      </c>
      <c r="F483" s="33">
        <v>3036</v>
      </c>
      <c r="G483" s="24" t="s">
        <v>9</v>
      </c>
      <c r="H483" s="24" t="s">
        <v>8</v>
      </c>
      <c r="I483" s="24">
        <v>27</v>
      </c>
      <c r="J483" s="25">
        <v>45.36</v>
      </c>
      <c r="K483" s="25"/>
    </row>
    <row r="484" spans="1:12" hidden="1" outlineLevel="1" x14ac:dyDescent="0.2">
      <c r="C484" s="23">
        <v>41758</v>
      </c>
      <c r="D484" s="24" t="s">
        <v>11</v>
      </c>
      <c r="E484" s="24" t="s">
        <v>18</v>
      </c>
      <c r="F484" s="33">
        <v>3000</v>
      </c>
      <c r="G484" s="24" t="s">
        <v>17</v>
      </c>
      <c r="H484" s="24" t="s">
        <v>16</v>
      </c>
      <c r="I484" s="24">
        <v>37</v>
      </c>
      <c r="J484" s="25">
        <v>69.19</v>
      </c>
      <c r="K484" s="25"/>
    </row>
    <row r="485" spans="1:12" hidden="1" outlineLevel="1" x14ac:dyDescent="0.2">
      <c r="C485" s="23">
        <v>41759</v>
      </c>
      <c r="D485" s="24" t="s">
        <v>15</v>
      </c>
      <c r="E485" s="24" t="s">
        <v>14</v>
      </c>
      <c r="F485" s="33">
        <v>3659</v>
      </c>
      <c r="G485" s="24" t="s">
        <v>13</v>
      </c>
      <c r="H485" s="24" t="s">
        <v>12</v>
      </c>
      <c r="I485" s="24">
        <v>53</v>
      </c>
      <c r="J485" s="25">
        <v>93.81</v>
      </c>
      <c r="K485" s="25"/>
    </row>
    <row r="486" spans="1:12" collapsed="1" x14ac:dyDescent="0.2">
      <c r="C486" s="34">
        <v>41759</v>
      </c>
      <c r="D486" s="35" t="s">
        <v>11</v>
      </c>
      <c r="E486" s="35" t="s">
        <v>10</v>
      </c>
      <c r="F486" s="36">
        <v>3082</v>
      </c>
      <c r="G486" s="35" t="s">
        <v>9</v>
      </c>
      <c r="H486" s="35" t="s">
        <v>8</v>
      </c>
      <c r="I486" s="35">
        <v>33</v>
      </c>
      <c r="J486" s="37">
        <v>55.44</v>
      </c>
      <c r="K486" s="25"/>
      <c r="L486" s="38" t="s">
        <v>142</v>
      </c>
    </row>
    <row r="487" spans="1:12" x14ac:dyDescent="0.2">
      <c r="L487" s="38" t="s">
        <v>143</v>
      </c>
    </row>
    <row r="488" spans="1:12" x14ac:dyDescent="0.2">
      <c r="A488" s="38" t="s">
        <v>144</v>
      </c>
      <c r="J488" s="8"/>
      <c r="K488" s="8"/>
      <c r="L488" s="38" t="s">
        <v>145</v>
      </c>
    </row>
    <row r="489" spans="1:12" x14ac:dyDescent="0.2">
      <c r="A489" s="6" t="s">
        <v>146</v>
      </c>
      <c r="B489" s="39">
        <f>COUNTIF('7b COUNTIF SUMIF examples'!D2:D486,D489)</f>
        <v>332</v>
      </c>
      <c r="D489" s="6" t="s">
        <v>11</v>
      </c>
      <c r="L489" s="38" t="s">
        <v>147</v>
      </c>
    </row>
    <row r="490" spans="1:12" x14ac:dyDescent="0.2">
      <c r="A490" s="6" t="s">
        <v>148</v>
      </c>
      <c r="B490" s="39">
        <f>COUNTIF(E2:E486,E490)</f>
        <v>121</v>
      </c>
      <c r="E490" s="6" t="s">
        <v>18</v>
      </c>
      <c r="L490" s="38" t="s">
        <v>149</v>
      </c>
    </row>
    <row r="491" spans="1:12" x14ac:dyDescent="0.2">
      <c r="A491" s="6" t="s">
        <v>150</v>
      </c>
      <c r="B491" s="39">
        <f>COUNTIF(I2:I486,I491)</f>
        <v>64</v>
      </c>
      <c r="I491" s="6" t="s">
        <v>151</v>
      </c>
      <c r="L491" s="38" t="s">
        <v>152</v>
      </c>
    </row>
    <row r="492" spans="1:12" x14ac:dyDescent="0.2">
      <c r="A492" s="6" t="s">
        <v>153</v>
      </c>
      <c r="B492" s="39">
        <f>COUNTIF(J2:J486,J492)</f>
        <v>52</v>
      </c>
      <c r="J492" s="6" t="s">
        <v>154</v>
      </c>
    </row>
    <row r="493" spans="1:12" x14ac:dyDescent="0.2">
      <c r="A493" s="6" t="s">
        <v>155</v>
      </c>
      <c r="B493" s="39">
        <f>COUNTIF(C2:C486,C493)</f>
        <v>313</v>
      </c>
      <c r="C493" s="24" t="str">
        <f>"&lt;="&amp;DATE(2013,12,31)</f>
        <v>&lt;=41639</v>
      </c>
    </row>
    <row r="495" spans="1:12" x14ac:dyDescent="0.2">
      <c r="A495" s="38" t="s">
        <v>156</v>
      </c>
    </row>
    <row r="496" spans="1:12" x14ac:dyDescent="0.2">
      <c r="A496" s="6" t="s">
        <v>157</v>
      </c>
      <c r="B496" s="25">
        <f>SUMIF(J2:J486,J496)</f>
        <v>2236.2500000000005</v>
      </c>
      <c r="J496" s="6" t="s">
        <v>154</v>
      </c>
    </row>
    <row r="497" spans="1:10" x14ac:dyDescent="0.2">
      <c r="A497" s="6" t="s">
        <v>158</v>
      </c>
      <c r="B497" s="39">
        <f>SUMIF(I2:I486,I497)</f>
        <v>9641</v>
      </c>
      <c r="I497" s="6" t="s">
        <v>151</v>
      </c>
    </row>
    <row r="498" spans="1:10" x14ac:dyDescent="0.2">
      <c r="A498" s="6" t="s">
        <v>159</v>
      </c>
      <c r="B498" s="25">
        <f>SUMIF(D2:D486,D498,J2:J486)</f>
        <v>41694.720000000016</v>
      </c>
      <c r="D498" s="6" t="s">
        <v>11</v>
      </c>
    </row>
    <row r="499" spans="1:10" x14ac:dyDescent="0.2">
      <c r="A499" s="6" t="s">
        <v>160</v>
      </c>
      <c r="B499" s="39">
        <f>SUMIF(F2:F486,F499,I2:I486)</f>
        <v>23113</v>
      </c>
      <c r="F499" s="6" t="s">
        <v>161</v>
      </c>
    </row>
    <row r="500" spans="1:10" x14ac:dyDescent="0.2">
      <c r="A500" s="6" t="s">
        <v>162</v>
      </c>
      <c r="B500" s="25">
        <f>SUMIF(C2:C486,C500,J2:J486)</f>
        <v>43965.200000000004</v>
      </c>
      <c r="C500" s="24" t="str">
        <f>"&lt;="&amp;DATE(2013,12,31)</f>
        <v>&lt;=41639</v>
      </c>
    </row>
    <row r="502" spans="1:10" x14ac:dyDescent="0.2">
      <c r="A502" s="38" t="s">
        <v>163</v>
      </c>
    </row>
    <row r="503" spans="1:10" x14ac:dyDescent="0.2">
      <c r="A503" s="6" t="s">
        <v>164</v>
      </c>
      <c r="B503" s="39">
        <f>COUNTIFS(E2:E486,E503,H2:H486,H503)</f>
        <v>10</v>
      </c>
      <c r="E503" s="6" t="s">
        <v>10</v>
      </c>
      <c r="H503" s="6" t="s">
        <v>8</v>
      </c>
    </row>
    <row r="504" spans="1:10" x14ac:dyDescent="0.2">
      <c r="A504" s="6" t="s">
        <v>165</v>
      </c>
      <c r="B504" s="39">
        <f>COUNTIFS(D2:D486,D504,I2:I486,I504)</f>
        <v>9</v>
      </c>
      <c r="D504" s="6" t="s">
        <v>11</v>
      </c>
      <c r="I504" s="6">
        <v>25</v>
      </c>
    </row>
    <row r="505" spans="1:10" x14ac:dyDescent="0.2">
      <c r="A505" s="6" t="s">
        <v>166</v>
      </c>
      <c r="B505" s="39">
        <f>COUNTIFS(G2:G486,G505,J2:J486,J505)</f>
        <v>26</v>
      </c>
      <c r="G505" s="6" t="s">
        <v>13</v>
      </c>
      <c r="J505" s="6" t="s">
        <v>154</v>
      </c>
    </row>
    <row r="506" spans="1:10" x14ac:dyDescent="0.2">
      <c r="A506" s="6" t="s">
        <v>167</v>
      </c>
      <c r="B506" s="39">
        <f>COUNTIFS(C2:C486,C506,I2:I486,I506)</f>
        <v>52</v>
      </c>
      <c r="C506" s="24" t="str">
        <f>"&lt;="&amp;DATE(2013,12,31)</f>
        <v>&lt;=41639</v>
      </c>
      <c r="I506" s="6" t="s">
        <v>151</v>
      </c>
    </row>
    <row r="507" spans="1:10" x14ac:dyDescent="0.2">
      <c r="A507" s="6" t="s">
        <v>168</v>
      </c>
      <c r="B507" s="39">
        <f>COUNTIFS(C2:C486,C507,G2:G486,G507,J2:J486,J507)</f>
        <v>9</v>
      </c>
      <c r="C507" s="24" t="str">
        <f>"&gt;="&amp;DATE(2014,1,1)</f>
        <v>&gt;=41640</v>
      </c>
      <c r="G507" s="6" t="s">
        <v>9</v>
      </c>
      <c r="J507" s="6" t="s">
        <v>154</v>
      </c>
    </row>
    <row r="509" spans="1:10" x14ac:dyDescent="0.2">
      <c r="A509" s="38" t="s">
        <v>169</v>
      </c>
    </row>
    <row r="510" spans="1:10" x14ac:dyDescent="0.2">
      <c r="A510" s="6" t="s">
        <v>170</v>
      </c>
      <c r="B510" s="25">
        <f>SUMIFS(J2:J486,D2:D486,D510,H2:H486,H510)</f>
        <v>5343.6300000000019</v>
      </c>
      <c r="D510" s="6" t="s">
        <v>15</v>
      </c>
      <c r="H510" s="6" t="s">
        <v>12</v>
      </c>
    </row>
    <row r="511" spans="1:10" x14ac:dyDescent="0.2">
      <c r="A511" s="6" t="s">
        <v>171</v>
      </c>
      <c r="B511" s="39">
        <f>SUMIFS(I2:I486,E2:E486,E511,G2:G486,G511)</f>
        <v>2738</v>
      </c>
      <c r="E511" s="6" t="s">
        <v>19</v>
      </c>
      <c r="G511" s="6" t="s">
        <v>17</v>
      </c>
    </row>
    <row r="512" spans="1:10" x14ac:dyDescent="0.2">
      <c r="A512" s="6" t="s">
        <v>172</v>
      </c>
      <c r="B512" s="25">
        <f>SUMIFS(J2:J486,E2:E486,E512,J2:J486,J512)</f>
        <v>248.05</v>
      </c>
      <c r="E512" s="6" t="s">
        <v>21</v>
      </c>
      <c r="J512" s="6" t="s">
        <v>154</v>
      </c>
    </row>
    <row r="513" spans="1:9" x14ac:dyDescent="0.2">
      <c r="A513" s="6" t="s">
        <v>173</v>
      </c>
      <c r="B513" s="39">
        <f>SUMIFS(I2:I486,C2:C486,C513,H2:H486,H513)</f>
        <v>5271</v>
      </c>
      <c r="C513" s="24" t="str">
        <f>"&lt;="&amp;DATE(2013,12,31)</f>
        <v>&lt;=41639</v>
      </c>
      <c r="H513" s="6" t="s">
        <v>12</v>
      </c>
    </row>
    <row r="514" spans="1:9" x14ac:dyDescent="0.2">
      <c r="A514" s="6" t="s">
        <v>174</v>
      </c>
      <c r="B514" s="25">
        <f>SUMIFS(J2:J486,C2:C486,C514,F2:F486,F514,I2:I486,I514)</f>
        <v>881.08</v>
      </c>
      <c r="C514" s="24" t="str">
        <f>"&gt;="&amp;DATE(2014,1,1)</f>
        <v>&gt;=41640</v>
      </c>
      <c r="F514" s="6">
        <v>3090</v>
      </c>
      <c r="I514" s="6" t="s">
        <v>151</v>
      </c>
    </row>
  </sheetData>
  <autoFilter ref="C1:J48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1 Navigation</vt:lpstr>
      <vt:lpstr>2 Viewing</vt:lpstr>
      <vt:lpstr>3 Rounding</vt:lpstr>
      <vt:lpstr>4 Conditional formatting</vt:lpstr>
      <vt:lpstr>5 Logic</vt:lpstr>
      <vt:lpstr>6 IF</vt:lpstr>
      <vt:lpstr>7a COUNTIF SUMIF</vt:lpstr>
      <vt:lpstr>7b COUNTIF SUMIF examples</vt:lpstr>
      <vt:lpstr>8 ADDRESS</vt:lpstr>
    </vt:vector>
  </TitlesOfParts>
  <Company>BDO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Lyford-Smith</dc:creator>
  <cp:lastModifiedBy>Dan Wilson</cp:lastModifiedBy>
  <dcterms:created xsi:type="dcterms:W3CDTF">2014-06-26T08:47:47Z</dcterms:created>
  <dcterms:modified xsi:type="dcterms:W3CDTF">2015-02-05T10:50:53Z</dcterms:modified>
</cp:coreProperties>
</file>