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pivotCache/pivotCacheDefinition5.xml" ContentType="application/vnd.openxmlformats-officedocument.spreadsheetml.pivotCacheDefinition+xml"/>
  <Override PartName="/xl/pivotTables/pivotTable1.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exceloffthegrid-my.sharepoint.com/personal/mark_exceloffthegrid_com/Documents/Documents/EOTG/Presentations/ICAEW - Power Pivot/"/>
    </mc:Choice>
  </mc:AlternateContent>
  <xr:revisionPtr revIDLastSave="130" documentId="109_{6B80EC51-AEEF-45C4-9F91-77B8811A8D36}" xr6:coauthVersionLast="47" xr6:coauthVersionMax="47" xr10:uidLastSave="{DB3CCF2D-EBF9-40A7-A8B6-84043842430A}"/>
  <bookViews>
    <workbookView xWindow="-98" yWindow="-98" windowWidth="28996" windowHeight="15945" activeTab="2" xr2:uid="{14CBBFEE-8216-45B3-8BDE-EB9AFED36B0E}"/>
  </bookViews>
  <sheets>
    <sheet name="Sheet1" sheetId="2" r:id="rId1"/>
    <sheet name="Mapping" sheetId="1" r:id="rId2"/>
    <sheet name="Sheet1 (2)" sheetId="3" r:id="rId3"/>
  </sheets>
  <definedNames>
    <definedName name="Slicer_Month">#N/A</definedName>
    <definedName name="Slicer_Month1">#N/A</definedName>
    <definedName name="Slicer_Year">#N/A</definedName>
    <definedName name="Slicer_Year1">#N/A</definedName>
  </definedNames>
  <calcPr calcId="191029"/>
  <pivotCaches>
    <pivotCache cacheId="212" r:id="rId4"/>
    <pivotCache cacheId="216" r:id="rId5"/>
  </pivotCaches>
  <extLst>
    <ext xmlns:x14="http://schemas.microsoft.com/office/spreadsheetml/2009/9/main" uri="{876F7934-8845-4945-9796-88D515C7AA90}">
      <x14:pivotCaches>
        <pivotCache cacheId="215" r:id="rId6"/>
        <pivotCache cacheId="220" r:id="rId7"/>
      </x14:pivotCaches>
    </ex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841E416B-1EF1-43b6-AB56-02D37102CBD5}">
      <x15:pivotCaches>
        <pivotCache cacheId="219" r:id="rId12"/>
      </x15:pivotCaches>
    </ext>
    <ext xmlns:x15="http://schemas.microsoft.com/office/spreadsheetml/2010/11/main" uri="{983426D0-5260-488c-9760-48F4B6AC55F4}">
      <x15:pivotTableReferences>
        <x15:pivotTableReference r:id="rId13"/>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ctual_b66eeb49-91a0-4a5a-8749-135fa97ff8e8" name="Actual" connection="Query - Actual"/>
          <x15:modelTable id="Calendar Table_e085e81f-1ef6-4246-9c28-8778b99dc74c" name="Calendar Table" connection="Query - Calendar Table"/>
          <x15:modelTable id="Mapping_aea5e454-2c1b-4207-bf2b-a0eb3613383d" name="Mapping" connection="Query - Mapping"/>
        </x15:modelTables>
        <x15:modelRelationships>
          <x15:modelRelationship fromTable="Actual" fromColumn="Date" toTable="Calendar Table" toColumn="Date"/>
          <x15:modelRelationship fromTable="Actual" fromColumn="Account Code" toTable="Mapping" toColumn="Account Cod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B7" i="3"/>
  <c r="A31" i="3"/>
  <c r="A21" i="3"/>
  <c r="A12" i="3"/>
  <c r="A30" i="3"/>
  <c r="A20" i="3"/>
  <c r="A11" i="3"/>
  <c r="A19" i="3"/>
  <c r="A10" i="3"/>
  <c r="C12" i="3"/>
  <c r="A17" i="3"/>
  <c r="A9" i="3"/>
  <c r="C21" i="3"/>
  <c r="B12" i="3"/>
  <c r="C9" i="3"/>
  <c r="A25" i="3"/>
  <c r="A16" i="3"/>
  <c r="A8" i="3"/>
  <c r="B21" i="3"/>
  <c r="C16" i="3"/>
  <c r="B9" i="3"/>
  <c r="A24" i="3"/>
  <c r="A15" i="3"/>
  <c r="B16" i="3"/>
  <c r="C11" i="3"/>
  <c r="A33" i="3"/>
  <c r="A23" i="3"/>
  <c r="C31" i="3"/>
  <c r="B23" i="3"/>
  <c r="C20" i="3"/>
  <c r="B11" i="3"/>
  <c r="A32" i="3"/>
  <c r="A22" i="3"/>
  <c r="D7" i="3"/>
  <c r="B20" i="3"/>
  <c r="B31" i="3"/>
  <c r="B10" i="3"/>
  <c r="C10" i="3"/>
  <c r="D10" i="3"/>
  <c r="B17" i="3"/>
  <c r="C17" i="3"/>
  <c r="D17" i="3"/>
  <c r="B25" i="3"/>
  <c r="C25" i="3"/>
  <c r="B24" i="3"/>
  <c r="C24" i="3"/>
  <c r="D24" i="3"/>
  <c r="B15" i="3"/>
  <c r="C15" i="3"/>
  <c r="B33" i="3"/>
  <c r="C33" i="3"/>
  <c r="D33" i="3"/>
  <c r="C23" i="3"/>
  <c r="D23" i="3"/>
  <c r="B32" i="3"/>
  <c r="C32" i="3"/>
  <c r="D32" i="3"/>
  <c r="B22" i="3"/>
  <c r="C22" i="3"/>
  <c r="D22" i="3"/>
  <c r="D15" i="3"/>
  <c r="D25" i="3"/>
  <c r="D20" i="3"/>
  <c r="D31" i="3"/>
  <c r="D11" i="3"/>
  <c r="D16" i="3"/>
  <c r="D9" i="3"/>
  <c r="D21" i="3"/>
  <c r="D12"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DD8DD8C-34A7-4F29-8092-99045AAC30B7}" name="Query - Actual" description="Connection to the 'Actual' query in the workbook." type="100" refreshedVersion="8" minRefreshableVersion="5">
    <extLst>
      <ext xmlns:x15="http://schemas.microsoft.com/office/spreadsheetml/2010/11/main" uri="{DE250136-89BD-433C-8126-D09CA5730AF9}">
        <x15:connection id="694eaf3c-8420-4138-9abf-7e174a87574a"/>
      </ext>
    </extLst>
  </connection>
  <connection id="2" xr16:uid="{164FB028-213B-494E-BB32-01B512034173}" name="Query - Calendar Table" description="Connection to the 'Calendar Table' query in the workbook." type="100" refreshedVersion="8" minRefreshableVersion="5">
    <extLst>
      <ext xmlns:x15="http://schemas.microsoft.com/office/spreadsheetml/2010/11/main" uri="{DE250136-89BD-433C-8126-D09CA5730AF9}">
        <x15:connection id="359b3473-6594-41f8-be2a-ee0153306e7f"/>
      </ext>
    </extLst>
  </connection>
  <connection id="3" xr16:uid="{272D86D1-E5B6-43B2-9590-28C05497CDFF}" name="Query - Mapping" description="Connection to the 'Mapping' query in the workbook." type="100" refreshedVersion="8" minRefreshableVersion="5">
    <extLst>
      <ext xmlns:x15="http://schemas.microsoft.com/office/spreadsheetml/2010/11/main" uri="{DE250136-89BD-433C-8126-D09CA5730AF9}">
        <x15:connection id="0c3ffcba-838b-4427-bd56-34d570d3a650"/>
      </ext>
    </extLst>
  </connection>
  <connection id="4" xr16:uid="{E2B25176-82F1-4383-9DE0-6D694CBD68CB}"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5" xr16:uid="{7CFE4383-BA90-4468-B2F7-5BD181339B80}"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6" xr16:uid="{C631B8D9-AFE1-4F4B-BF41-D7EA84FC3FDF}"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7" xr16:uid="{8D42A977-4918-4C3C-B622-F65B5A52F856}"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 id="8" xr16:uid="{2F0CCB42-A9D9-4BF1-90FD-ADF488F2C56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5">
    <s v="ThisWorkbookDataModel"/>
    <s v="{[Calendar Table].[Year].&amp;[2023]}"/>
    <s v="[Mapping].[Level 1].&amp;[Shareholders Funds]"/>
    <s v="[Mapping].[Level 2].&amp;[Retained Earnings]"/>
    <s v="[Mapping].[Level 1].&amp;[Net Assets]"/>
    <s v="[Mapping].[Level 2].&amp;[Net Current Assets]"/>
    <s v="[Mapping].[Level 3].&amp;[Current Liabilities]"/>
    <s v="[Mapping].[Level 4].&amp;[PAYE/NIC]"/>
    <s v="[Mapping].[Level 2].&amp;[Fixed Assets]"/>
    <s v="[Measures].[Closing Balance Last Year]"/>
    <s v="[Mapping].[Level 4].&amp;[Accruals]"/>
    <s v="[Mapping].[Level 3].&amp;[Fixed Assets]"/>
    <s v="[Measures].[Closing Balance Actual]"/>
    <s v="[Mapping].[Level 4].&amp;[Tangible Assets]"/>
    <s v="[Mapping].[Level 3].&amp;[Current Assets]"/>
    <s v="[Mapping].[Level 4].&amp;[Intangible Assets]"/>
    <s v="[Mapping].[Level 4].&amp;[Trade Debtors]"/>
    <s v="[Mapping].[Level 4].&amp;[VAT]"/>
    <s v="[Mapping].[Level 4].&amp;[Cash at Bank]"/>
    <s v="[Mapping].[Level 4].&amp;[Trade Creditors]"/>
    <s v="[Mapping].[Level 2].&amp;[Shareholders Funds]"/>
    <s v="[Mapping].[Level 4].&amp;[Provisions]"/>
    <s v="[Measures].[Actual vs Last Year]"/>
    <s v="#,0"/>
    <s v="{[Calendar Table].[Month].&amp;[7]}"/>
  </metadataStrings>
  <mdxMetadata count="67">
    <mdx n="0" f="m">
      <t c="2">
        <n x="2"/>
        <n x="3"/>
      </t>
    </mdx>
    <mdx n="0" f="m">
      <t c="4">
        <n x="4"/>
        <n x="5"/>
        <n x="6"/>
        <n x="7"/>
      </t>
    </mdx>
    <mdx n="0" f="m">
      <t c="2">
        <n x="4"/>
        <n x="8"/>
      </t>
    </mdx>
    <mdx n="0" f="m">
      <t c="1">
        <n x="9"/>
      </t>
    </mdx>
    <mdx n="0" f="m">
      <t c="1">
        <n x="2"/>
      </t>
    </mdx>
    <mdx n="0" f="m">
      <t c="4">
        <n x="4"/>
        <n x="5"/>
        <n x="6"/>
        <n x="10"/>
      </t>
    </mdx>
    <mdx n="0" f="m">
      <t c="3">
        <n x="4"/>
        <n x="8"/>
        <n x="11"/>
      </t>
    </mdx>
    <mdx n="0" f="m">
      <t c="1">
        <n x="12"/>
      </t>
    </mdx>
    <mdx n="0" f="m">
      <t c="3">
        <n x="4"/>
        <n x="5"/>
        <n x="6"/>
      </t>
    </mdx>
    <mdx n="0" f="m">
      <t c="4">
        <n x="4"/>
        <n x="8"/>
        <n x="11"/>
        <n x="13"/>
      </t>
    </mdx>
    <mdx n="0" f="m">
      <t c="3">
        <n x="4"/>
        <n x="5"/>
        <n x="14"/>
      </t>
    </mdx>
    <mdx n="0" f="m">
      <t c="4">
        <n x="4"/>
        <n x="8"/>
        <n x="11"/>
        <n x="15"/>
      </t>
    </mdx>
    <mdx n="0" f="m">
      <t c="4">
        <n x="4"/>
        <n x="5"/>
        <n x="14"/>
        <n x="16"/>
      </t>
    </mdx>
    <mdx n="0" f="m">
      <t c="4">
        <n x="4"/>
        <n x="5"/>
        <n x="6"/>
        <n x="17"/>
      </t>
    </mdx>
    <mdx n="0" f="m">
      <t c="4">
        <n x="4"/>
        <n x="5"/>
        <n x="14"/>
        <n x="18"/>
      </t>
    </mdx>
    <mdx n="0" f="m">
      <t c="4">
        <n x="4"/>
        <n x="5"/>
        <n x="6"/>
        <n x="19"/>
      </t>
    </mdx>
    <mdx n="0" f="m">
      <t c="2">
        <n x="2"/>
        <n x="20"/>
      </t>
    </mdx>
    <mdx n="0" f="m">
      <t c="4">
        <n x="4"/>
        <n x="5"/>
        <n x="6"/>
        <n x="21"/>
      </t>
    </mdx>
    <mdx n="0" f="m">
      <t c="1">
        <n x="22"/>
      </t>
    </mdx>
    <mdx n="0" f="v">
      <t c="5" si="23">
        <n x="4"/>
        <n x="8"/>
        <n x="9"/>
        <n x="24" s="1"/>
        <n x="1" s="1"/>
      </t>
    </mdx>
    <mdx n="0" f="v">
      <t c="7" si="23">
        <n x="4"/>
        <n x="5"/>
        <n x="6"/>
        <n x="7"/>
        <n x="9"/>
        <n x="24" s="1"/>
        <n x="1" s="1"/>
      </t>
    </mdx>
    <mdx n="0" f="v">
      <t c="5" si="23">
        <n x="4"/>
        <n x="8"/>
        <n x="12"/>
        <n x="24" s="1"/>
        <n x="1" s="1"/>
      </t>
    </mdx>
    <mdx n="0" f="v">
      <t c="7" si="23">
        <n x="4"/>
        <n x="8"/>
        <n x="11"/>
        <n x="15"/>
        <n x="9"/>
        <n x="24" s="1"/>
        <n x="1" s="1"/>
      </t>
    </mdx>
    <mdx n="0" f="v">
      <t c="7" si="23">
        <n x="4"/>
        <n x="5"/>
        <n x="6"/>
        <n x="7"/>
        <n x="12"/>
        <n x="24" s="1"/>
        <n x="1" s="1"/>
      </t>
    </mdx>
    <mdx n="0" f="v">
      <t c="7" si="23">
        <n x="4"/>
        <n x="5"/>
        <n x="14"/>
        <n x="16"/>
        <n x="9"/>
        <n x="24" s="1"/>
        <n x="1" s="1"/>
      </t>
    </mdx>
    <mdx n="0" f="v">
      <t c="7" si="23">
        <n x="4"/>
        <n x="8"/>
        <n x="11"/>
        <n x="15"/>
        <n x="12"/>
        <n x="24" s="1"/>
        <n x="1" s="1"/>
      </t>
    </mdx>
    <mdx n="0" f="v">
      <t c="7" si="23">
        <n x="4"/>
        <n x="5"/>
        <n x="14"/>
        <n x="16"/>
        <n x="12"/>
        <n x="24" s="1"/>
        <n x="1" s="1"/>
      </t>
    </mdx>
    <mdx n="0" f="v">
      <t c="6" si="23">
        <n x="4"/>
        <n x="8"/>
        <n x="11"/>
        <n x="9"/>
        <n x="24" s="1"/>
        <n x="1" s="1"/>
      </t>
    </mdx>
    <mdx n="0" f="v">
      <t c="5" si="23">
        <n x="2"/>
        <n x="3"/>
        <n x="9"/>
        <n x="24" s="1"/>
        <n x="1" s="1"/>
      </t>
    </mdx>
    <mdx n="0" f="v">
      <t c="7" si="23">
        <n x="4"/>
        <n x="5"/>
        <n x="6"/>
        <n x="19"/>
        <n x="12"/>
        <n x="24" s="1"/>
        <n x="1" s="1"/>
      </t>
    </mdx>
    <mdx n="0" f="v">
      <t c="7" si="23">
        <n x="4"/>
        <n x="5"/>
        <n x="6"/>
        <n x="10"/>
        <n x="9"/>
        <n x="24" s="1"/>
        <n x="1" s="1"/>
      </t>
    </mdx>
    <mdx n="0" f="v">
      <t c="6" si="23">
        <n x="4"/>
        <n x="8"/>
        <n x="11"/>
        <n x="12"/>
        <n x="24" s="1"/>
        <n x="1" s="1"/>
      </t>
    </mdx>
    <mdx n="0" f="v">
      <t c="7" si="23">
        <n x="4"/>
        <n x="5"/>
        <n x="6"/>
        <n x="10"/>
        <n x="12"/>
        <n x="24" s="1"/>
        <n x="1" s="1"/>
      </t>
    </mdx>
    <mdx n="0" f="v">
      <t c="5" si="23">
        <n x="2"/>
        <n x="3"/>
        <n x="12"/>
        <n x="24" s="1"/>
        <n x="1" s="1"/>
      </t>
    </mdx>
    <mdx n="0" f="v">
      <t c="7" si="23">
        <n x="4"/>
        <n x="8"/>
        <n x="11"/>
        <n x="13"/>
        <n x="12"/>
        <n x="24" s="1"/>
        <n x="1" s="1"/>
      </t>
    </mdx>
    <mdx n="0" f="v">
      <t c="7" si="23">
        <n x="4"/>
        <n x="8"/>
        <n x="11"/>
        <n x="13"/>
        <n x="9"/>
        <n x="24" s="1"/>
        <n x="1" s="1"/>
      </t>
    </mdx>
    <mdx n="0" f="v">
      <t c="7" si="23">
        <n x="4"/>
        <n x="8"/>
        <n x="11"/>
        <n x="13"/>
        <n x="22"/>
        <n x="24" s="1"/>
        <n x="1" s="1"/>
      </t>
    </mdx>
    <mdx n="0" f="v">
      <t c="6" si="23">
        <n x="4"/>
        <n x="5"/>
        <n x="14"/>
        <n x="12"/>
        <n x="24" s="1"/>
        <n x="1" s="1"/>
      </t>
    </mdx>
    <mdx n="0" f="v">
      <t c="6" si="23">
        <n x="4"/>
        <n x="5"/>
        <n x="14"/>
        <n x="9"/>
        <n x="24" s="1"/>
        <n x="1" s="1"/>
      </t>
    </mdx>
    <mdx n="0" f="v">
      <t c="6" si="23">
        <n x="4"/>
        <n x="5"/>
        <n x="14"/>
        <n x="22"/>
        <n x="24" s="1"/>
        <n x="1" s="1"/>
      </t>
    </mdx>
    <mdx n="0" f="v">
      <t c="6" si="23">
        <n x="4"/>
        <n x="5"/>
        <n x="6"/>
        <n x="12"/>
        <n x="24" s="1"/>
        <n x="1" s="1"/>
      </t>
    </mdx>
    <mdx n="0" f="v">
      <t c="6" si="23">
        <n x="4"/>
        <n x="5"/>
        <n x="6"/>
        <n x="9"/>
        <n x="24" s="1"/>
        <n x="1" s="1"/>
      </t>
    </mdx>
    <mdx n="0" f="v">
      <t c="7" si="23">
        <n x="4"/>
        <n x="5"/>
        <n x="6"/>
        <n x="17"/>
        <n x="12"/>
        <n x="24" s="1"/>
        <n x="1" s="1"/>
      </t>
    </mdx>
    <mdx n="0" f="v">
      <t c="7" si="23">
        <n x="4"/>
        <n x="5"/>
        <n x="6"/>
        <n x="17"/>
        <n x="9"/>
        <n x="24" s="1"/>
        <n x="1" s="1"/>
      </t>
    </mdx>
    <mdx n="0" f="v">
      <t c="7" si="23">
        <n x="4"/>
        <n x="5"/>
        <n x="6"/>
        <n x="17"/>
        <n x="22"/>
        <n x="24" s="1"/>
        <n x="1" s="1"/>
      </t>
    </mdx>
    <mdx n="0" f="v">
      <t c="7" si="23">
        <n x="4"/>
        <n x="5"/>
        <n x="14"/>
        <n x="18"/>
        <n x="12"/>
        <n x="24" s="1"/>
        <n x="1" s="1"/>
      </t>
    </mdx>
    <mdx n="0" f="v">
      <t c="7" si="23">
        <n x="4"/>
        <n x="5"/>
        <n x="14"/>
        <n x="18"/>
        <n x="9"/>
        <n x="24" s="1"/>
        <n x="1" s="1"/>
      </t>
    </mdx>
    <mdx n="0" f="v">
      <t c="4" si="23">
        <n x="2"/>
        <n x="12"/>
        <n x="24" s="1"/>
        <n x="1" s="1"/>
      </t>
    </mdx>
    <mdx n="0" f="v">
      <t c="4" si="23">
        <n x="2"/>
        <n x="9"/>
        <n x="24" s="1"/>
        <n x="1" s="1"/>
      </t>
    </mdx>
    <mdx n="0" f="v">
      <t c="4" si="23">
        <n x="2"/>
        <n x="22"/>
        <n x="24" s="1"/>
        <n x="1" s="1"/>
      </t>
    </mdx>
    <mdx n="0" f="v">
      <t c="7" si="23">
        <n x="4"/>
        <n x="5"/>
        <n x="6"/>
        <n x="19"/>
        <n x="9"/>
        <n x="24" s="1"/>
        <n x="1" s="1"/>
      </t>
    </mdx>
    <mdx n="0" f="v">
      <t c="7" si="23">
        <n x="4"/>
        <n x="5"/>
        <n x="6"/>
        <n x="19"/>
        <n x="22"/>
        <n x="24" s="1"/>
        <n x="1" s="1"/>
      </t>
    </mdx>
    <mdx n="0" f="v">
      <t c="5" si="23">
        <n x="2"/>
        <n x="20"/>
        <n x="12"/>
        <n x="24" s="1"/>
        <n x="1" s="1"/>
      </t>
    </mdx>
    <mdx n="0" f="v">
      <t c="5" si="23">
        <n x="2"/>
        <n x="20"/>
        <n x="9"/>
        <n x="24" s="1"/>
        <n x="1" s="1"/>
      </t>
    </mdx>
    <mdx n="0" f="v">
      <t c="5" si="23">
        <n x="2"/>
        <n x="20"/>
        <n x="22"/>
        <n x="24" s="1"/>
        <n x="1" s="1"/>
      </t>
    </mdx>
    <mdx n="0" f="v">
      <t c="7" si="23">
        <n x="4"/>
        <n x="5"/>
        <n x="6"/>
        <n x="21"/>
        <n x="12"/>
        <n x="24" s="1"/>
        <n x="1" s="1"/>
      </t>
    </mdx>
    <mdx n="0" f="v">
      <t c="7" si="23">
        <n x="4"/>
        <n x="5"/>
        <n x="6"/>
        <n x="21"/>
        <n x="9"/>
        <n x="24" s="1"/>
        <n x="1" s="1"/>
      </t>
    </mdx>
    <mdx n="0" f="v">
      <t c="7" si="23">
        <n x="4"/>
        <n x="5"/>
        <n x="6"/>
        <n x="21"/>
        <n x="22"/>
        <n x="24" s="1"/>
        <n x="1" s="1"/>
      </t>
    </mdx>
    <mdx n="0" f="v">
      <t c="7" si="23">
        <n x="4"/>
        <n x="5"/>
        <n x="14"/>
        <n x="18"/>
        <n x="22"/>
        <n x="24" s="1"/>
        <n x="1" s="1"/>
      </t>
    </mdx>
    <mdx n="0" f="v">
      <t c="6" si="23">
        <n x="4"/>
        <n x="5"/>
        <n x="6"/>
        <n x="22"/>
        <n x="24" s="1"/>
        <n x="1" s="1"/>
      </t>
    </mdx>
    <mdx n="0" f="v">
      <t c="7" si="23">
        <n x="4"/>
        <n x="5"/>
        <n x="6"/>
        <n x="10"/>
        <n x="22"/>
        <n x="24" s="1"/>
        <n x="1" s="1"/>
      </t>
    </mdx>
    <mdx n="0" f="v">
      <t c="5" si="23">
        <n x="2"/>
        <n x="3"/>
        <n x="22"/>
        <n x="24" s="1"/>
        <n x="1" s="1"/>
      </t>
    </mdx>
    <mdx n="0" f="v">
      <t c="6" si="23">
        <n x="4"/>
        <n x="8"/>
        <n x="11"/>
        <n x="22"/>
        <n x="24" s="1"/>
        <n x="1" s="1"/>
      </t>
    </mdx>
    <mdx n="0" f="v">
      <t c="7" si="23">
        <n x="4"/>
        <n x="5"/>
        <n x="14"/>
        <n x="16"/>
        <n x="22"/>
        <n x="24" s="1"/>
        <n x="1" s="1"/>
      </t>
    </mdx>
    <mdx n="0" f="v">
      <t c="7" si="23">
        <n x="4"/>
        <n x="8"/>
        <n x="11"/>
        <n x="15"/>
        <n x="22"/>
        <n x="24" s="1"/>
        <n x="1" s="1"/>
      </t>
    </mdx>
    <mdx n="0" f="v">
      <t c="7" si="23">
        <n x="4"/>
        <n x="5"/>
        <n x="6"/>
        <n x="7"/>
        <n x="22"/>
        <n x="24" s="1"/>
        <n x="1" s="1"/>
      </t>
    </mdx>
    <mdx n="0" f="v">
      <t c="5" si="23">
        <n x="4"/>
        <n x="8"/>
        <n x="22"/>
        <n x="24" s="1"/>
        <n x="1" s="1"/>
      </t>
    </mdx>
  </mdxMetadata>
  <valueMetadata count="6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valueMetadata>
</metadata>
</file>

<file path=xl/sharedStrings.xml><?xml version="1.0" encoding="utf-8"?>
<sst xmlns="http://schemas.openxmlformats.org/spreadsheetml/2006/main" count="233" uniqueCount="37">
  <si>
    <t>Account Code</t>
  </si>
  <si>
    <t>Accruals</t>
  </si>
  <si>
    <t>VAT</t>
  </si>
  <si>
    <t>960</t>
  </si>
  <si>
    <t>Retained Earnings</t>
  </si>
  <si>
    <t>Dividends</t>
  </si>
  <si>
    <t>Balance Sheet</t>
  </si>
  <si>
    <t>Net Assets</t>
  </si>
  <si>
    <t>Net Current Assets</t>
  </si>
  <si>
    <t>Current Assets</t>
  </si>
  <si>
    <t>Trade Debtors</t>
  </si>
  <si>
    <t>Cash at Bank</t>
  </si>
  <si>
    <t>Fixed Assets</t>
  </si>
  <si>
    <t>Tangible Assets</t>
  </si>
  <si>
    <t>Intangible Assets</t>
  </si>
  <si>
    <t>Current Liabilities</t>
  </si>
  <si>
    <t>Trade Creditors</t>
  </si>
  <si>
    <t>PAYE/NIC</t>
  </si>
  <si>
    <t>Provisions</t>
  </si>
  <si>
    <t>Shareholders Funds</t>
  </si>
  <si>
    <t>Share Capital</t>
  </si>
  <si>
    <t>Balance Check</t>
  </si>
  <si>
    <t>Level 1</t>
  </si>
  <si>
    <t>Level 2</t>
  </si>
  <si>
    <t>Level 3</t>
  </si>
  <si>
    <t>Level 4</t>
  </si>
  <si>
    <t>Signage</t>
  </si>
  <si>
    <t>Row Labels</t>
  </si>
  <si>
    <t>Fixed Assets Total</t>
  </si>
  <si>
    <t>Current Assets Total</t>
  </si>
  <si>
    <t>Current Liabilities Total</t>
  </si>
  <si>
    <t>Net Current Assets Total</t>
  </si>
  <si>
    <t>Net Assets Total</t>
  </si>
  <si>
    <t>Shareholders Funds Total</t>
  </si>
  <si>
    <t>Closing Balance Actual</t>
  </si>
  <si>
    <t>Closing Balance Last Year</t>
  </si>
  <si>
    <t>Actual vs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</si>
</sst>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left"/>
    </xf>
    <xf numFmtId="49" fontId="0" fillId="0" borderId="0" xfId="0" applyNumberFormat="1" applyAlignment="1">
      <alignment horizontal="left"/>
    </xf>
    <xf numFmtId="0" fontId="0" fillId="0" borderId="0" xfId="0" pivotButton="1"/>
    <xf numFmtId="0"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3" fontId="0" fillId="0" borderId="0" xfId="0" applyNumberFormat="1"/>
    <xf numFmtId="0" fontId="1" fillId="0" borderId="1" xfId="0" applyFont="1" applyBorder="1"/>
    <xf numFmtId="0" fontId="1" fillId="0" borderId="2" xfId="0" applyFont="1" applyBorder="1" applyAlignment="1">
      <alignment horizontal="left"/>
    </xf>
    <xf numFmtId="0" fontId="1" fillId="0" borderId="2" xfId="0" applyFont="1" applyBorder="1"/>
  </cellXfs>
  <cellStyles count="1">
    <cellStyle name="Normal" xfId="0" builtinId="0"/>
  </cellStyles>
  <dxfs count="5">
    <dxf>
      <numFmt numFmtId="0" formatCode="General"/>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30" formatCode="@"/>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ThisWorkbookDataModel">
      <tp t="e">
        <v>#N/A</v>
        <stp>1</stp>
        <tr r="D12" s="3"/>
        <tr r="D12" s="3"/>
        <tr r="D12" s="3"/>
        <tr r="D21" s="3"/>
        <tr r="D21" s="3"/>
        <tr r="D21" s="3"/>
        <tr r="D9" s="3"/>
        <tr r="D9" s="3"/>
        <tr r="D9" s="3"/>
        <tr r="D16" s="3"/>
        <tr r="D16" s="3"/>
        <tr r="D16" s="3"/>
        <tr r="D11" s="3"/>
        <tr r="D11" s="3"/>
        <tr r="D11" s="3"/>
        <tr r="D31" s="3"/>
        <tr r="D31" s="3"/>
        <tr r="D31" s="3"/>
        <tr r="D20" s="3"/>
        <tr r="D20" s="3"/>
        <tr r="D20" s="3"/>
        <tr r="D25" s="3"/>
        <tr r="D25" s="3"/>
        <tr r="D25" s="3"/>
        <tr r="D15" s="3"/>
        <tr r="D15" s="3"/>
        <tr r="D15" s="3"/>
        <tr r="D22" s="3"/>
        <tr r="D22" s="3"/>
        <tr r="D22" s="3"/>
        <tr r="C22" s="3"/>
        <tr r="C22" s="3"/>
        <tr r="C22" s="3"/>
        <tr r="B22" s="3"/>
        <tr r="B22" s="3"/>
        <tr r="B22" s="3"/>
        <tr r="D32" s="3"/>
        <tr r="D32" s="3"/>
        <tr r="D32" s="3"/>
        <tr r="C32" s="3"/>
        <tr r="C32" s="3"/>
        <tr r="C32" s="3"/>
        <tr r="B32" s="3"/>
        <tr r="B32" s="3"/>
        <tr r="B32" s="3"/>
        <tr r="D23" s="3"/>
        <tr r="D23" s="3"/>
        <tr r="D23" s="3"/>
        <tr r="C23" s="3"/>
        <tr r="C23" s="3"/>
        <tr r="C23" s="3"/>
        <tr r="D33" s="3"/>
        <tr r="D33" s="3"/>
        <tr r="D33" s="3"/>
        <tr r="C33" s="3"/>
        <tr r="C33" s="3"/>
        <tr r="C33" s="3"/>
        <tr r="B33" s="3"/>
        <tr r="B33" s="3"/>
        <tr r="B33" s="3"/>
        <tr r="C15" s="3"/>
        <tr r="C15" s="3"/>
        <tr r="C15" s="3"/>
        <tr r="B15" s="3"/>
        <tr r="B15" s="3"/>
        <tr r="B15" s="3"/>
        <tr r="D24" s="3"/>
        <tr r="D24" s="3"/>
        <tr r="D24" s="3"/>
        <tr r="C24" s="3"/>
        <tr r="C24" s="3"/>
        <tr r="C24" s="3"/>
        <tr r="B24" s="3"/>
        <tr r="B24" s="3"/>
        <tr r="B24" s="3"/>
        <tr r="C25" s="3"/>
        <tr r="C25" s="3"/>
        <tr r="C25" s="3"/>
        <tr r="B25" s="3"/>
        <tr r="B25" s="3"/>
        <tr r="B25" s="3"/>
        <tr r="D17" s="3"/>
        <tr r="D17" s="3"/>
        <tr r="D17" s="3"/>
        <tr r="C17" s="3"/>
        <tr r="C17" s="3"/>
        <tr r="C17" s="3"/>
        <tr r="B17" s="3"/>
        <tr r="B17" s="3"/>
        <tr r="B17" s="3"/>
        <tr r="D10" s="3"/>
        <tr r="D10" s="3"/>
        <tr r="D10" s="3"/>
        <tr r="C10" s="3"/>
        <tr r="C10" s="3"/>
        <tr r="C10" s="3"/>
        <tr r="B10" s="3"/>
        <tr r="B10" s="3"/>
        <tr r="B10" s="3"/>
        <tr r="B31" s="3"/>
        <tr r="B31" s="3"/>
        <tr r="B31" s="3"/>
        <tr r="B20" s="3"/>
        <tr r="B20" s="3"/>
        <tr r="B20" s="3"/>
        <tr r="B11" s="3"/>
        <tr r="B11" s="3"/>
        <tr r="B11" s="3"/>
        <tr r="C20" s="3"/>
        <tr r="C20" s="3"/>
        <tr r="C20" s="3"/>
        <tr r="B23" s="3"/>
        <tr r="B23" s="3"/>
        <tr r="B23" s="3"/>
        <tr r="C31" s="3"/>
        <tr r="C31" s="3"/>
        <tr r="C31" s="3"/>
        <tr r="C11" s="3"/>
        <tr r="C11" s="3"/>
        <tr r="C11" s="3"/>
        <tr r="B16" s="3"/>
        <tr r="B16" s="3"/>
        <tr r="B16" s="3"/>
        <tr r="B9" s="3"/>
        <tr r="B9" s="3"/>
        <tr r="B9" s="3"/>
        <tr r="C16" s="3"/>
        <tr r="C16" s="3"/>
        <tr r="C16" s="3"/>
        <tr r="B21" s="3"/>
        <tr r="B21" s="3"/>
        <tr r="B21" s="3"/>
        <tr r="C9" s="3"/>
        <tr r="C9" s="3"/>
        <tr r="C9" s="3"/>
        <tr r="B12" s="3"/>
        <tr r="B12" s="3"/>
        <tr r="B12" s="3"/>
        <tr r="C21" s="3"/>
        <tr r="C21" s="3"/>
        <tr r="C21" s="3"/>
        <tr r="C12" s="3"/>
        <tr r="C12" s="3"/>
        <tr r="C12" s="3"/>
        <tr r="D7" s="3"/>
        <tr r="A22" s="3"/>
        <tr r="A32" s="3"/>
        <tr r="A23" s="3"/>
        <tr r="A33" s="3"/>
        <tr r="A15" s="3"/>
        <tr r="A24" s="3"/>
        <tr r="A8" s="3"/>
        <tr r="A16" s="3"/>
        <tr r="A25" s="3"/>
        <tr r="A9" s="3"/>
        <tr r="A17" s="3"/>
        <tr r="A10" s="3"/>
        <tr r="A19" s="3"/>
        <tr r="A11" s="3"/>
        <tr r="A20" s="3"/>
        <tr r="A30" s="3"/>
        <tr r="A12" s="3"/>
        <tr r="A21" s="3"/>
        <tr r="A31" s="3"/>
        <tr r="B7" s="3"/>
        <tr r="C7" s="3"/>
      </tp>
    </main>
  </volType>
</volTypes>
</file>

<file path=xl/_rels/workbook.xml.rels><?xml version="1.0" encoding="UTF-8" standalone="yes"?>
<Relationships xmlns="http://schemas.openxmlformats.org/package/2006/relationships"><Relationship Id="rId13" Type="http://schemas.openxmlformats.org/officeDocument/2006/relationships/pivotTable" Target="pivotTables/pivotTable1.xml"/><Relationship Id="rId18" Type="http://schemas.openxmlformats.org/officeDocument/2006/relationships/sheetMetadata" Target="metadata.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microsoft.com/office/2007/relationships/slicerCache" Target="slicerCaches/slicerCache4.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pivotCacheDefinition" Target="pivotCache/pivotCacheDefinition2.xml"/><Relationship Id="rId15" Type="http://schemas.openxmlformats.org/officeDocument/2006/relationships/connections" Target="connections.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microsoft.com/office/2007/relationships/slicerCache" Target="slicerCaches/slicerCache3.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pivotCacheDefinition" Target="pivotCache/pivotCacheDefinition1.xml"/><Relationship Id="rId9" Type="http://schemas.microsoft.com/office/2007/relationships/slicerCache" Target="slicerCaches/slicerCache2.xml"/><Relationship Id="rId14" Type="http://schemas.openxmlformats.org/officeDocument/2006/relationships/theme" Target="theme/theme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43" Type="http://schemas.openxmlformats.org/officeDocument/2006/relationships/volatileDependencies" Target="volatileDependencies.xml"/><Relationship Id="rId8" Type="http://schemas.microsoft.com/office/2007/relationships/slicerCache" Target="slicerCaches/slicerCache1.xml"/><Relationship Id="rId3" Type="http://schemas.openxmlformats.org/officeDocument/2006/relationships/worksheet" Target="worksheets/sheet3.xml"/><Relationship Id="rId12" Type="http://schemas.openxmlformats.org/officeDocument/2006/relationships/pivotCacheDefinition" Target="pivotCache/pivotCacheDefinition5.xml"/><Relationship Id="rId17" Type="http://schemas.openxmlformats.org/officeDocument/2006/relationships/sharedStrings" Target="sharedString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Closing Balance Actual</c:v>
          </c:tx>
          <c:spPr>
            <a:solidFill>
              <a:schemeClr val="accent1"/>
            </a:solidFill>
            <a:ln>
              <a:noFill/>
            </a:ln>
            <a:effectLst/>
          </c:spPr>
          <c:invertIfNegative val="0"/>
          <c:cat>
            <c:strLit>
              <c:ptCount val="12"/>
              <c:pt idx="0">
                <c:v>1</c:v>
              </c:pt>
              <c:pt idx="1">
                <c:v>2</c:v>
              </c:pt>
              <c:pt idx="2">
                <c:v>3</c:v>
              </c:pt>
              <c:pt idx="3">
                <c:v>4</c:v>
              </c:pt>
              <c:pt idx="4">
                <c:v>5</c:v>
              </c:pt>
              <c:pt idx="5">
                <c:v>6</c:v>
              </c:pt>
              <c:pt idx="6">
                <c:v>7</c:v>
              </c:pt>
              <c:pt idx="7">
                <c:v>8</c:v>
              </c:pt>
              <c:pt idx="8">
                <c:v>9</c:v>
              </c:pt>
              <c:pt idx="9">
                <c:v>10</c:v>
              </c:pt>
              <c:pt idx="10">
                <c:v>11</c:v>
              </c:pt>
              <c:pt idx="11">
                <c:v>12</c:v>
              </c:pt>
            </c:strLit>
          </c:cat>
          <c:val>
            <c:numLit>
              <c:formatCode>#,##0</c:formatCode>
              <c:ptCount val="12"/>
              <c:pt idx="0">
                <c:v>465471.45</c:v>
              </c:pt>
              <c:pt idx="1">
                <c:v>504343.23</c:v>
              </c:pt>
              <c:pt idx="2">
                <c:v>529725.19999999995</c:v>
              </c:pt>
              <c:pt idx="3">
                <c:v>536526.52</c:v>
              </c:pt>
              <c:pt idx="4">
                <c:v>579033.19999999995</c:v>
              </c:pt>
              <c:pt idx="5">
                <c:v>629675.98</c:v>
              </c:pt>
              <c:pt idx="6">
                <c:v>451233.65</c:v>
              </c:pt>
            </c:numLit>
          </c:val>
          <c:extLst>
            <c:ext xmlns:c16="http://schemas.microsoft.com/office/drawing/2014/chart" uri="{C3380CC4-5D6E-409C-BE32-E72D297353CC}">
              <c16:uniqueId val="{00000000-B608-4B78-ABB3-E1925868DEA2}"/>
            </c:ext>
          </c:extLst>
        </c:ser>
        <c:ser>
          <c:idx val="1"/>
          <c:order val="1"/>
          <c:tx>
            <c:v>Closing Balance Last Year</c:v>
          </c:tx>
          <c:spPr>
            <a:solidFill>
              <a:schemeClr val="accent2"/>
            </a:solidFill>
            <a:ln>
              <a:noFill/>
            </a:ln>
            <a:effectLst/>
          </c:spPr>
          <c:invertIfNegative val="0"/>
          <c:cat>
            <c:strLit>
              <c:ptCount val="12"/>
              <c:pt idx="0">
                <c:v>1</c:v>
              </c:pt>
              <c:pt idx="1">
                <c:v>2</c:v>
              </c:pt>
              <c:pt idx="2">
                <c:v>3</c:v>
              </c:pt>
              <c:pt idx="3">
                <c:v>4</c:v>
              </c:pt>
              <c:pt idx="4">
                <c:v>5</c:v>
              </c:pt>
              <c:pt idx="5">
                <c:v>6</c:v>
              </c:pt>
              <c:pt idx="6">
                <c:v>7</c:v>
              </c:pt>
              <c:pt idx="7">
                <c:v>8</c:v>
              </c:pt>
              <c:pt idx="8">
                <c:v>9</c:v>
              </c:pt>
              <c:pt idx="9">
                <c:v>10</c:v>
              </c:pt>
              <c:pt idx="10">
                <c:v>11</c:v>
              </c:pt>
              <c:pt idx="11">
                <c:v>12</c:v>
              </c:pt>
            </c:strLit>
          </c:cat>
          <c:val>
            <c:numLit>
              <c:formatCode>#,##0</c:formatCode>
              <c:ptCount val="12"/>
              <c:pt idx="0">
                <c:v>659105.65</c:v>
              </c:pt>
              <c:pt idx="1">
                <c:v>696781.6</c:v>
              </c:pt>
              <c:pt idx="2">
                <c:v>732413.49</c:v>
              </c:pt>
              <c:pt idx="3">
                <c:v>739600.31</c:v>
              </c:pt>
              <c:pt idx="4">
                <c:v>761669.88</c:v>
              </c:pt>
              <c:pt idx="5">
                <c:v>808940.19</c:v>
              </c:pt>
              <c:pt idx="6">
                <c:v>538522.66</c:v>
              </c:pt>
              <c:pt idx="7">
                <c:v>260985.93</c:v>
              </c:pt>
              <c:pt idx="8">
                <c:v>318682.57</c:v>
              </c:pt>
              <c:pt idx="9">
                <c:v>329292.21999999997</c:v>
              </c:pt>
              <c:pt idx="10">
                <c:v>397850.04</c:v>
              </c:pt>
              <c:pt idx="11">
                <c:v>475273.27</c:v>
              </c:pt>
            </c:numLit>
          </c:val>
          <c:extLst>
            <c:ext xmlns:c16="http://schemas.microsoft.com/office/drawing/2014/chart" uri="{C3380CC4-5D6E-409C-BE32-E72D297353CC}">
              <c16:uniqueId val="{00000002-B608-4B78-ABB3-E1925868DEA2}"/>
            </c:ext>
          </c:extLst>
        </c:ser>
        <c:dLbls>
          <c:showLegendKey val="0"/>
          <c:showVal val="0"/>
          <c:showCatName val="0"/>
          <c:showSerName val="0"/>
          <c:showPercent val="0"/>
          <c:showBubbleSize val="0"/>
        </c:dLbls>
        <c:gapWidth val="219"/>
        <c:overlap val="-27"/>
        <c:axId val="2043404080"/>
        <c:axId val="2043402640"/>
      </c:barChart>
      <c:catAx>
        <c:axId val="20434040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3402640"/>
        <c:crosses val="autoZero"/>
        <c:auto val="1"/>
        <c:lblAlgn val="ctr"/>
        <c:lblOffset val="100"/>
        <c:noMultiLvlLbl val="0"/>
        <c:extLst>
          <c:ext xmlns:c15="http://schemas.microsoft.com/office/drawing/2012/chart" uri="{F40574EE-89B7-4290-83BB-5DA773EAF853}">
            <c15:numFmt c:formatCode="General" c:sourceLinked="1"/>
          </c:ext>
        </c:extLst>
      </c:catAx>
      <c:valAx>
        <c:axId val="2043402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3404080"/>
        <c:crosses val="autoZero"/>
        <c:crossBetween val="between"/>
        <c:extLst>
          <c:ext xmlns:c15="http://schemas.microsoft.com/office/drawing/2012/chart" uri="{F40574EE-89B7-4290-83BB-5DA773EAF853}">
            <c15:numFmt c:formatCode="#,##0" c:sourceLinked="1"/>
          </c:ext>
        </c:extLs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[Report.xlsx]PivotChartTable1</c15:name>
        <c15:fmtId val="0"/>
      </c15:pivotSource>
      <c15:pivotOptions>
        <c15:dropZoneFilter val="1"/>
        <c15:dropZoneCategories val="1"/>
        <c15:dropZoneData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1</xdr:rowOff>
    </xdr:from>
    <xdr:to>
      <xdr:col>8</xdr:col>
      <xdr:colOff>295275</xdr:colOff>
      <xdr:row>4</xdr:row>
      <xdr:rowOff>38101</xdr:rowOff>
    </xdr:to>
    <mc:AlternateContent xmlns:mc="http://schemas.openxmlformats.org/markup-compatibility/2006">
      <mc:Choice xmlns:a14="http://schemas.microsoft.com/office/drawing/2010/main" Requires="a14">
        <xdr:graphicFrame macro="">
          <xdr:nvGraphicFramePr>
            <xdr:cNvPr id="2" name="Month">
              <a:extLst>
                <a:ext uri="{FF2B5EF4-FFF2-40B4-BE49-F238E27FC236}">
                  <a16:creationId xmlns:a16="http://schemas.microsoft.com/office/drawing/2014/main" id="{E51BC064-7B7E-7742-2121-01C8C6C01F22}"/>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2640496" y="1"/>
              <a:ext cx="4508638" cy="76697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0</xdr:row>
      <xdr:rowOff>0</xdr:rowOff>
    </xdr:from>
    <xdr:to>
      <xdr:col>1</xdr:col>
      <xdr:colOff>776287</xdr:colOff>
      <xdr:row>4</xdr:row>
      <xdr:rowOff>4763</xdr:rowOff>
    </xdr:to>
    <mc:AlternateContent xmlns:mc="http://schemas.openxmlformats.org/markup-compatibility/2006">
      <mc:Choice xmlns:a14="http://schemas.microsoft.com/office/drawing/2010/main" Requires="a14">
        <xdr:graphicFrame macro="">
          <xdr:nvGraphicFramePr>
            <xdr:cNvPr id="3" name="Year">
              <a:extLst>
                <a:ext uri="{FF2B5EF4-FFF2-40B4-BE49-F238E27FC236}">
                  <a16:creationId xmlns:a16="http://schemas.microsoft.com/office/drawing/2014/main" id="{8C3DA1F5-A6C7-3513-4708-30B42EEAAD9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28574" y="0"/>
              <a:ext cx="2259290" cy="7336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548722</xdr:colOff>
      <xdr:row>5</xdr:row>
      <xdr:rowOff>125481</xdr:rowOff>
    </xdr:from>
    <xdr:to>
      <xdr:col>11</xdr:col>
      <xdr:colOff>598417</xdr:colOff>
      <xdr:row>20</xdr:row>
      <xdr:rowOff>135420</xdr:rowOff>
    </xdr:to>
    <xdr:graphicFrame macro="">
      <xdr:nvGraphicFramePr>
        <xdr:cNvPr id="4" name="Chart 3">
          <a:extLst>
            <a:ext uri="{FF2B5EF4-FFF2-40B4-BE49-F238E27FC236}">
              <a16:creationId xmlns:a16="http://schemas.microsoft.com/office/drawing/2014/main" id="{98F9151E-87B9-5B97-C96A-312B1446C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1</xdr:rowOff>
    </xdr:from>
    <xdr:to>
      <xdr:col>8</xdr:col>
      <xdr:colOff>295275</xdr:colOff>
      <xdr:row>4</xdr:row>
      <xdr:rowOff>4141</xdr:rowOff>
    </xdr:to>
    <mc:AlternateContent xmlns:mc="http://schemas.openxmlformats.org/markup-compatibility/2006">
      <mc:Choice xmlns:a14="http://schemas.microsoft.com/office/drawing/2010/main" Requires="a14">
        <xdr:graphicFrame macro="">
          <xdr:nvGraphicFramePr>
            <xdr:cNvPr id="2" name="Month 1">
              <a:extLst>
                <a:ext uri="{FF2B5EF4-FFF2-40B4-BE49-F238E27FC236}">
                  <a16:creationId xmlns:a16="http://schemas.microsoft.com/office/drawing/2014/main" id="{9F1C1558-9297-40BC-86E8-78C9E6D314C3}"/>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dr:sp macro="" textlink="">
          <xdr:nvSpPr>
            <xdr:cNvPr id="0" name=""/>
            <xdr:cNvSpPr>
              <a:spLocks noTextEdit="1"/>
            </xdr:cNvSpPr>
          </xdr:nvSpPr>
          <xdr:spPr>
            <a:xfrm>
              <a:off x="2640496" y="1"/>
              <a:ext cx="4508638" cy="73301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0</xdr:row>
      <xdr:rowOff>0</xdr:rowOff>
    </xdr:from>
    <xdr:to>
      <xdr:col>1</xdr:col>
      <xdr:colOff>776287</xdr:colOff>
      <xdr:row>4</xdr:row>
      <xdr:rowOff>4763</xdr:rowOff>
    </xdr:to>
    <mc:AlternateContent xmlns:mc="http://schemas.openxmlformats.org/markup-compatibility/2006">
      <mc:Choice xmlns:a14="http://schemas.microsoft.com/office/drawing/2010/main" Requires="a14">
        <xdr:graphicFrame macro="">
          <xdr:nvGraphicFramePr>
            <xdr:cNvPr id="3" name="Year 1">
              <a:extLst>
                <a:ext uri="{FF2B5EF4-FFF2-40B4-BE49-F238E27FC236}">
                  <a16:creationId xmlns:a16="http://schemas.microsoft.com/office/drawing/2014/main" id="{E4BE26C4-2B62-41AA-9C84-6220E459B4E8}"/>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dr:sp macro="" textlink="">
          <xdr:nvSpPr>
            <xdr:cNvPr id="0" name=""/>
            <xdr:cNvSpPr>
              <a:spLocks noTextEdit="1"/>
            </xdr:cNvSpPr>
          </xdr:nvSpPr>
          <xdr:spPr>
            <a:xfrm>
              <a:off x="28574" y="0"/>
              <a:ext cx="2259290" cy="7336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saveData="0" refreshedBy="Excel Off The Grid" refreshedDate="45356.452287037035" backgroundQuery="1" createdVersion="3" refreshedVersion="8" minRefreshableVersion="3" recordCount="0" tupleCache="1" xr:uid="{CFD7FED1-918E-4C92-B1F3-9C04929350BC}">
  <cacheSource type="external" connectionId="8"/>
  <cacheFields count="7">
    <cacheField name="[Calendar Table].[Month].[Month]" caption="Month" numFmtId="0" hierarchy="6" level="1">
      <sharedItems count="1">
        <s v="[Calendar Table].[Month].&amp;[7]" c="7"/>
      </sharedItems>
    </cacheField>
    <cacheField name="[Calendar Table].[Year].[Year]" caption="Year" numFmtId="0" hierarchy="7" level="1">
      <sharedItems count="1">
        <s v="[Calendar Table].[Year].&amp;[2023]" c="2023"/>
      </sharedItems>
    </cacheField>
    <cacheField name="[Measures].[MeasuresLevel]" caption="MeasuresLevel" numFmtId="0" hierarchy="15">
      <sharedItems count="3">
        <s v="[Measures].[Closing Balance Last Year]" c="Closing Balance Last Year"/>
        <s v="[Measures].[Closing Balance Actual]" c="Closing Balance Actual"/>
        <s v="[Measures].[Actual vs Last Year]" c="Actual vs Last Year"/>
      </sharedItems>
    </cacheField>
    <cacheField name="[Mapping].[Level 1].[Level 1]" caption="Level 1" numFmtId="0" hierarchy="10" level="1">
      <sharedItems count="2">
        <s v="[Mapping].[Level 1].&amp;[Shareholders Funds]" c="Shareholders Funds"/>
        <s v="[Mapping].[Level 1].&amp;[Net Assets]" c="Net Assets"/>
      </sharedItems>
    </cacheField>
    <cacheField name="[Mapping].[Level 2].[Level 2]" caption="Level 2" numFmtId="0" hierarchy="11" level="1">
      <sharedItems count="4">
        <s v="[Mapping].[Level 2].&amp;[Retained Earnings]" c="Retained Earnings"/>
        <s v="[Mapping].[Level 2].&amp;[Net Current Assets]" c="Net Current Assets"/>
        <s v="[Mapping].[Level 2].&amp;[Fixed Assets]" c="Fixed Assets"/>
        <s v="[Mapping].[Level 2].&amp;[Shareholders Funds]" c="Shareholders Funds"/>
      </sharedItems>
    </cacheField>
    <cacheField name="[Mapping].[Level 3].[Level 3]" caption="Level 3" numFmtId="0" hierarchy="12" level="1">
      <sharedItems count="3">
        <s v="[Mapping].[Level 3].&amp;[Current Liabilities]" c="Current Liabilities"/>
        <s v="[Mapping].[Level 3].&amp;[Fixed Assets]" c="Fixed Assets"/>
        <s v="[Mapping].[Level 3].&amp;[Current Assets]" c="Current Assets"/>
      </sharedItems>
    </cacheField>
    <cacheField name="[Mapping].[Level 4].[Level 4]" caption="Level 4" numFmtId="0" hierarchy="13" level="1">
      <sharedItems count="9">
        <s v="[Mapping].[Level 4].&amp;[PAYE/NIC]" c="PAYE/NIC"/>
        <s v="[Mapping].[Level 4].&amp;[Accruals]" c="Accruals"/>
        <s v="[Mapping].[Level 4].&amp;[Tangible Assets]" c="Tangible Assets"/>
        <s v="[Mapping].[Level 4].&amp;[Intangible Assets]" c="Intangible Assets"/>
        <s v="[Mapping].[Level 4].&amp;[Trade Debtors]" c="Trade Debtors"/>
        <s v="[Mapping].[Level 4].&amp;[VAT]" c="VAT"/>
        <s v="[Mapping].[Level 4].&amp;[Cash at Bank]" c="Cash at Bank"/>
        <s v="[Mapping].[Level 4].&amp;[Trade Creditors]" c="Trade Creditors"/>
        <s v="[Mapping].[Level 4].&amp;[Provisions]" c="Provisions"/>
      </sharedItems>
    </cacheField>
  </cacheFields>
  <cacheHierarchies count="26">
    <cacheHierarchy uniqueName="[Actual].[Date]" caption="Date" attribute="1" time="1" defaultMemberUniqueName="[Actual].[Date].[All]" allUniqueName="[Actual].[Date].[All]" dimensionUniqueName="[Actual]" displayFolder="" count="2" memberValueDatatype="7" unbalanced="0"/>
    <cacheHierarchy uniqueName="[Actual].[Account Code]" caption="Account Code" attribute="1" defaultMemberUniqueName="[Actual].[Account Code].[All]" allUniqueName="[Actual].[Account Code].[All]" dimensionUniqueName="[Actual]" displayFolder="" count="2" memberValueDatatype="20" unbalanced="0"/>
    <cacheHierarchy uniqueName="[Actual].[Account]" caption="Account" attribute="1" defaultMemberUniqueName="[Actual].[Account].[All]" allUniqueName="[Actual].[Account].[All]" dimensionUniqueName="[Actual]" displayFolder="" count="2" memberValueDatatype="130" unbalanced="0"/>
    <cacheHierarchy uniqueName="[Actual].[Value]" caption="Value" attribute="1" defaultMemberUniqueName="[Actual].[Value].[All]" allUniqueName="[Actual].[Value].[All]" dimensionUniqueName="[Actual]" displayFolder="" count="2" memberValueDatatype="5" unbalanced="0"/>
    <cacheHierarchy uniqueName="[Calendar Table].[Date]" caption="Date" attribute="1" time="1" defaultMemberUniqueName="[Calendar Table].[Date].[All]" allUniqueName="[Calendar Table].[Date].[All]" dimensionUniqueName="[Calendar Table]" displayFolder="" count="2" memberValueDatatype="7" unbalanced="0"/>
    <cacheHierarchy uniqueName="[Calendar Table].[End of Month]" caption="End of Month" attribute="1" time="1" defaultMemberUniqueName="[Calendar Table].[End of Month].[All]" allUniqueName="[Calendar Table].[End of Month].[All]" dimensionUniqueName="[Calendar Table]" displayFolder="" count="2" memberValueDatatype="7" unbalanced="0"/>
    <cacheHierarchy uniqueName="[Calendar Table].[Month]" caption="Month" attribute="1" defaultMemberUniqueName="[Calendar Table].[Month].[All]" allUniqueName="[Calendar Table].[Month].[All]" dimensionUniqueName="[Calendar Table]" displayFolder="" count="2" memberValueDatatype="20" unbalanced="0">
      <fieldsUsage count="2">
        <fieldUsage x="-1"/>
        <fieldUsage x="0"/>
      </fieldsUsage>
    </cacheHierarchy>
    <cacheHierarchy uniqueName="[Calendar Table].[Year]" caption="Year" attribute="1" defaultMemberUniqueName="[Calendar Table].[Year].[All]" allUniqueName="[Calendar Table].[Year].[All]" dimensionUniqueName="[Calendar Table]" displayFolder="" count="2" memberValueDatatype="20" unbalanced="0">
      <fieldsUsage count="2">
        <fieldUsage x="-1"/>
        <fieldUsage x="1"/>
      </fieldsUsage>
    </cacheHierarchy>
    <cacheHierarchy uniqueName="[Mapping].[Account Code]" caption="Account Code" attribute="1" defaultMemberUniqueName="[Mapping].[Account Code].[All]" allUniqueName="[Mapping].[Account Code].[All]" dimensionUniqueName="[Mapping]" displayFolder="" count="2" memberValueDatatype="20" unbalanced="0"/>
    <cacheHierarchy uniqueName="[Mapping].[Balance Check]" caption="Balance Check" attribute="1" defaultMemberUniqueName="[Mapping].[Balance Check].[All]" allUniqueName="[Mapping].[Balance Check].[All]" dimensionUniqueName="[Mapping]" displayFolder="" count="2" memberValueDatatype="130" unbalanced="0"/>
    <cacheHierarchy uniqueName="[Mapping].[Level 1]" caption="Level 1" attribute="1" defaultMemberUniqueName="[Mapping].[Level 1].[All]" allUniqueName="[Mapping].[Level 1].[All]" dimensionUniqueName="[Mapping]" displayFolder="" count="2" memberValueDatatype="130" unbalanced="0">
      <fieldsUsage count="2">
        <fieldUsage x="-1"/>
        <fieldUsage x="3"/>
      </fieldsUsage>
    </cacheHierarchy>
    <cacheHierarchy uniqueName="[Mapping].[Level 2]" caption="Level 2" attribute="1" defaultMemberUniqueName="[Mapping].[Level 2].[All]" allUniqueName="[Mapping].[Level 2].[All]" dimensionUniqueName="[Mapping]" displayFolder="" count="2" memberValueDatatype="130" unbalanced="0">
      <fieldsUsage count="2">
        <fieldUsage x="-1"/>
        <fieldUsage x="4"/>
      </fieldsUsage>
    </cacheHierarchy>
    <cacheHierarchy uniqueName="[Mapping].[Level 3]" caption="Level 3" attribute="1" defaultMemberUniqueName="[Mapping].[Level 3].[All]" allUniqueName="[Mapping].[Level 3].[All]" dimensionUniqueName="[Mapping]" displayFolder="" count="2" memberValueDatatype="130" unbalanced="0">
      <fieldsUsage count="2">
        <fieldUsage x="-1"/>
        <fieldUsage x="5"/>
      </fieldsUsage>
    </cacheHierarchy>
    <cacheHierarchy uniqueName="[Mapping].[Level 4]" caption="Level 4" attribute="1" defaultMemberUniqueName="[Mapping].[Level 4].[All]" allUniqueName="[Mapping].[Level 4].[All]" dimensionUniqueName="[Mapping]" displayFolder="" count="2" memberValueDatatype="130" unbalanced="0">
      <fieldsUsage count="2">
        <fieldUsage x="-1"/>
        <fieldUsage x="6"/>
      </fieldsUsage>
    </cacheHierarchy>
    <cacheHierarchy uniqueName="[Mapping].[Signage]" caption="Signage" attribute="1" defaultMemberUniqueName="[Mapping].[Signage].[All]" allUniqueName="[Mapping].[Signage].[All]" dimensionUniqueName="[Mapping]" displayFolder="" count="2" memberValueDatatype="20" unbalanced="0"/>
    <cacheHierarchy uniqueName="[Measures]" caption="Measures" attribute="1" keyAttribute="1" defaultMemberUniqueName="[Measures].[__No measures defined]" dimensionUniqueName="[Measures]" displayFolder="" measures="1" count="1" memberValueDatatype="130" unbalanced="0">
      <fieldsUsage count="1">
        <fieldUsage x="2"/>
      </fieldsUsage>
    </cacheHierarchy>
    <cacheHierarchy uniqueName="[Measures].[Sum of Value]" caption="Sum of Value" measure="1" displayFolder="" measureGroup="Actual" count="0">
      <extLst>
        <ext xmlns:x15="http://schemas.microsoft.com/office/spreadsheetml/2010/11/main" uri="{B97F6D7D-B522-45F9-BDA1-12C45D357490}">
          <x15:cacheHierarchy aggregatedColumn="3"/>
        </ext>
      </extLst>
    </cacheHierarchy>
    <cacheHierarchy uniqueName="[Measures].[Actual Sum]" caption="Actual Sum" measure="1" displayFolder="" measureGroup="Actual" count="0"/>
    <cacheHierarchy uniqueName="[Measures].[Actual Sum Display]" caption="Actual Sum Display" measure="1" displayFolder="" measureGroup="Actual" count="0"/>
    <cacheHierarchy uniqueName="[Measures].[Closing Balance Actual]" caption="Closing Balance Actual" measure="1" displayFolder="" measureGroup="Actual" count="0"/>
    <cacheHierarchy uniqueName="[Measures].[Closing Balance Last Year]" caption="Closing Balance Last Year" measure="1" displayFolder="" measureGroup="Actual" count="0"/>
    <cacheHierarchy uniqueName="[Measures].[Actual vs Last Year]" caption="Actual vs Last Year" measure="1" displayFolder="" measureGroup="Actual" count="0"/>
    <cacheHierarchy uniqueName="[Measures].[__XL_Count Actual]" caption="__XL_Count Actual" measure="1" displayFolder="" measureGroup="Actual" count="0" hidden="1"/>
    <cacheHierarchy uniqueName="[Measures].[__XL_Count Calendar Table]" caption="__XL_Count Calendar Table" measure="1" displayFolder="" measureGroup="Calendar Table" count="0" hidden="1"/>
    <cacheHierarchy uniqueName="[Measures].[__XL_Count Mapping]" caption="__XL_Count Mapping" measure="1" displayFolder="" measureGroup="Mapping" count="0" hidden="1"/>
    <cacheHierarchy uniqueName="[Measures].[__No measures defined]" caption="__No measures defined" measure="1" displayFolder="" count="0" hidden="1"/>
  </cacheHierarchies>
  <kpis count="0"/>
  <tupleCache>
    <entries count="48">
      <n v="34223.47" in="0">
        <tpls c="5">
          <tpl hier="6" item="0"/>
          <tpl hier="7" item="1"/>
          <tpl fld="3" item="1"/>
          <tpl fld="4" item="2"/>
          <tpl fld="2" item="0"/>
        </tpls>
      </n>
      <n v="-20932.96" in="0">
        <tpls c="7">
          <tpl hier="6" item="0"/>
          <tpl hier="7" item="1"/>
          <tpl fld="3" item="1"/>
          <tpl fld="4" item="1"/>
          <tpl fld="5" item="0"/>
          <tpl fld="6" item="0"/>
          <tpl fld="2" item="0"/>
        </tpls>
      </n>
      <n v="38056.210000000006" in="0">
        <tpls c="5">
          <tpl hier="6" item="0"/>
          <tpl hier="7" item="1"/>
          <tpl fld="3" item="1"/>
          <tpl fld="4" item="2"/>
          <tpl fld="2" item="1"/>
        </tpls>
      </n>
      <n v="0" in="0">
        <tpls c="7">
          <tpl hier="6" item="0"/>
          <tpl hier="7" item="1"/>
          <tpl fld="3" item="1"/>
          <tpl fld="4" item="2"/>
          <tpl fld="5" item="1"/>
          <tpl fld="6" item="3"/>
          <tpl fld="2" item="0"/>
        </tpls>
      </n>
      <n v="-25136.86" in="0">
        <tpls c="7">
          <tpl hier="6" item="0"/>
          <tpl hier="7" item="1"/>
          <tpl fld="3" item="1"/>
          <tpl fld="4" item="1"/>
          <tpl fld="5" item="0"/>
          <tpl fld="6" item="0"/>
          <tpl fld="2" item="1"/>
        </tpls>
      </n>
      <n v="104812.59" in="0">
        <tpls c="7">
          <tpl hier="6" item="0"/>
          <tpl hier="7" item="1"/>
          <tpl fld="3" item="1"/>
          <tpl fld="4" item="1"/>
          <tpl fld="5" item="2"/>
          <tpl fld="6" item="4"/>
          <tpl fld="2" item="0"/>
        </tpls>
      </n>
      <n v="0" in="0">
        <tpls c="7">
          <tpl hier="6" item="0"/>
          <tpl hier="7" item="1"/>
          <tpl fld="3" item="1"/>
          <tpl fld="4" item="2"/>
          <tpl fld="5" item="1"/>
          <tpl fld="6" item="3"/>
          <tpl fld="2" item="1"/>
        </tpls>
      </n>
      <n v="114702.69" in="0">
        <tpls c="7">
          <tpl hier="6" item="0"/>
          <tpl hier="7" item="1"/>
          <tpl fld="3" item="1"/>
          <tpl fld="4" item="1"/>
          <tpl fld="5" item="2"/>
          <tpl fld="6" item="4"/>
          <tpl fld="2" item="1"/>
        </tpls>
      </n>
      <n v="34223.47" in="0">
        <tpls c="6">
          <tpl hier="6" item="0"/>
          <tpl hier="7" item="1"/>
          <tpl fld="3" item="1"/>
          <tpl fld="4" item="2"/>
          <tpl fld="5" item="1"/>
          <tpl fld="2" item="0"/>
        </tpls>
      </n>
      <n v="104192.04999999999" in="0">
        <tpls c="5">
          <tpl hier="6" item="0"/>
          <tpl hier="7" item="1"/>
          <tpl fld="3" item="0"/>
          <tpl fld="4" item="0"/>
          <tpl fld="2" item="0"/>
        </tpls>
      </n>
      <n v="-27982.22" in="0">
        <tpls c="7">
          <tpl hier="6" item="0"/>
          <tpl hier="7" item="1"/>
          <tpl fld="3" item="1"/>
          <tpl fld="4" item="1"/>
          <tpl fld="5" item="0"/>
          <tpl fld="6" item="7"/>
          <tpl fld="2" item="1"/>
        </tpls>
      </n>
      <n v="-8543.4699999999993" in="0">
        <tpls c="7">
          <tpl hier="6" item="0"/>
          <tpl hier="7" item="1"/>
          <tpl fld="3" item="1"/>
          <tpl fld="4" item="1"/>
          <tpl fld="5" item="0"/>
          <tpl fld="6" item="1"/>
          <tpl fld="2" item="0"/>
        </tpls>
      </n>
      <n v="38056.210000000006" in="0">
        <tpls c="6">
          <tpl hier="6" item="0"/>
          <tpl hier="7" item="1"/>
          <tpl fld="3" item="1"/>
          <tpl fld="4" item="2"/>
          <tpl fld="5" item="1"/>
          <tpl fld="2" item="1"/>
        </tpls>
      </n>
      <n v="-9179.69" in="0">
        <tpls c="7">
          <tpl hier="6" item="0"/>
          <tpl hier="7" item="1"/>
          <tpl fld="3" item="1"/>
          <tpl fld="4" item="1"/>
          <tpl fld="5" item="0"/>
          <tpl fld="6" item="1"/>
          <tpl fld="2" item="1"/>
        </tpls>
      </n>
      <n v="107282.91999999995" in="0">
        <tpls c="5">
          <tpl hier="6" item="0"/>
          <tpl hier="7" item="1"/>
          <tpl fld="3" item="0"/>
          <tpl fld="4" item="0"/>
          <tpl fld="2" item="1"/>
        </tpls>
      </n>
      <n v="38056.210000000006" in="0">
        <tpls c="7">
          <tpl hier="6" item="0"/>
          <tpl hier="7" item="1"/>
          <tpl fld="3" item="1"/>
          <tpl fld="4" item="2"/>
          <tpl fld="5" item="1"/>
          <tpl fld="6" item="2"/>
          <tpl fld="2" item="1"/>
        </tpls>
      </n>
      <n v="34223.47" in="0">
        <tpls c="7">
          <tpl hier="6" item="0"/>
          <tpl hier="7" item="1"/>
          <tpl fld="3" item="1"/>
          <tpl fld="4" item="2"/>
          <tpl fld="5" item="1"/>
          <tpl fld="6" item="2"/>
          <tpl fld="2" item="0"/>
        </tpls>
      </n>
      <n v="3832.7400000000052" in="0">
        <tpls c="7">
          <tpl hier="6" item="0"/>
          <tpl hier="7" item="1"/>
          <tpl fld="3" item="1"/>
          <tpl fld="4" item="2"/>
          <tpl fld="5" item="1"/>
          <tpl fld="6" item="2"/>
          <tpl fld="2" item="2"/>
        </tpls>
      </n>
      <n v="565936.34000000008" in="0">
        <tpls c="6">
          <tpl hier="6" item="0"/>
          <tpl hier="7" item="1"/>
          <tpl fld="3" item="1"/>
          <tpl fld="4" item="1"/>
          <tpl fld="5" item="2"/>
          <tpl fld="2" item="1"/>
        </tpls>
      </n>
      <n v="643335.25" in="0">
        <tpls c="6">
          <tpl hier="6" item="0"/>
          <tpl hier="7" item="1"/>
          <tpl fld="3" item="1"/>
          <tpl fld="4" item="1"/>
          <tpl fld="5" item="2"/>
          <tpl fld="2" item="0"/>
        </tpls>
      </n>
      <n v="-77398.909999999916" in="0">
        <tpls c="6">
          <tpl hier="6" item="0"/>
          <tpl hier="7" item="1"/>
          <tpl fld="3" item="1"/>
          <tpl fld="4" item="1"/>
          <tpl fld="5" item="2"/>
          <tpl fld="2" item="2"/>
        </tpls>
      </n>
      <n v="-449555.45999999996" in="0">
        <tpls c="6">
          <tpl hier="6" item="0"/>
          <tpl hier="7" item="1"/>
          <tpl fld="3" item="1"/>
          <tpl fld="4" item="1"/>
          <tpl fld="5" item="0"/>
          <tpl fld="2" item="1"/>
        </tpls>
      </n>
      <n v="-504737.79" in="0">
        <tpls c="6">
          <tpl hier="6" item="0"/>
          <tpl hier="7" item="1"/>
          <tpl fld="3" item="1"/>
          <tpl fld="4" item="1"/>
          <tpl fld="5" item="0"/>
          <tpl fld="2" item="0"/>
        </tpls>
      </n>
      <n v="-15316.45" in="0">
        <tpls c="7">
          <tpl hier="6" item="0"/>
          <tpl hier="7" item="1"/>
          <tpl fld="3" item="1"/>
          <tpl fld="4" item="1"/>
          <tpl fld="5" item="0"/>
          <tpl fld="6" item="5"/>
          <tpl fld="2" item="1"/>
        </tpls>
      </n>
      <n v="-11443.89" in="0">
        <tpls c="7">
          <tpl hier="6" item="0"/>
          <tpl hier="7" item="1"/>
          <tpl fld="3" item="1"/>
          <tpl fld="4" item="1"/>
          <tpl fld="5" item="0"/>
          <tpl fld="6" item="5"/>
          <tpl fld="2" item="0"/>
        </tpls>
      </n>
      <n v="-3872.5600000000013" in="0">
        <tpls c="7">
          <tpl hier="6" item="0"/>
          <tpl hier="7" item="1"/>
          <tpl fld="3" item="1"/>
          <tpl fld="4" item="1"/>
          <tpl fld="5" item="0"/>
          <tpl fld="6" item="5"/>
          <tpl fld="2" item="2"/>
        </tpls>
      </n>
      <n v="451233.65" in="0">
        <tpls c="7">
          <tpl hier="6" item="0"/>
          <tpl hier="7" item="1"/>
          <tpl fld="3" item="1"/>
          <tpl fld="4" item="1"/>
          <tpl fld="5" item="2"/>
          <tpl fld="6" item="6"/>
          <tpl fld="2" item="1"/>
        </tpls>
      </n>
      <n v="538522.66" in="0">
        <tpls c="7">
          <tpl hier="6" item="0"/>
          <tpl hier="7" item="1"/>
          <tpl fld="3" item="1"/>
          <tpl fld="4" item="1"/>
          <tpl fld="5" item="2"/>
          <tpl fld="6" item="6"/>
          <tpl fld="2" item="0"/>
        </tpls>
      </n>
      <n v="154437.08999999997" in="0">
        <tpls c="4">
          <tpl hier="6" item="0"/>
          <tpl hier="7" item="1"/>
          <tpl fld="3" item="0"/>
          <tpl fld="2" item="1"/>
        </tpls>
      </n>
      <n v="172820.93" in="0">
        <tpls c="4">
          <tpl hier="6" item="0"/>
          <tpl hier="7" item="1"/>
          <tpl fld="3" item="0"/>
          <tpl fld="2" item="0"/>
        </tpls>
      </n>
      <n v="-18383.840000000026" in="0">
        <tpls c="4">
          <tpl hier="6" item="0"/>
          <tpl hier="7" item="1"/>
          <tpl fld="3" item="0"/>
          <tpl fld="2" item="2"/>
        </tpls>
      </n>
      <n v="-26806.6" in="0">
        <tpls c="7">
          <tpl hier="6" item="0"/>
          <tpl hier="7" item="1"/>
          <tpl fld="3" item="1"/>
          <tpl fld="4" item="1"/>
          <tpl fld="5" item="0"/>
          <tpl fld="6" item="7"/>
          <tpl fld="2" item="0"/>
        </tpls>
      </n>
      <n v="-1175.6200000000026" in="0">
        <tpls c="7">
          <tpl hier="6" item="0"/>
          <tpl hier="7" item="1"/>
          <tpl fld="3" item="1"/>
          <tpl fld="4" item="1"/>
          <tpl fld="5" item="0"/>
          <tpl fld="6" item="7"/>
          <tpl fld="2" item="2"/>
        </tpls>
      </n>
      <n v="47154.170000000013" in="0">
        <tpls c="5">
          <tpl hier="6" item="0"/>
          <tpl hier="7" item="1"/>
          <tpl fld="3" item="0"/>
          <tpl fld="4" item="3"/>
          <tpl fld="2" item="1"/>
        </tpls>
      </n>
      <n v="68628.88" in="0">
        <tpls c="5">
          <tpl hier="6" item="0"/>
          <tpl hier="7" item="1"/>
          <tpl fld="3" item="0"/>
          <tpl fld="4" item="3"/>
          <tpl fld="2" item="0"/>
        </tpls>
      </n>
      <n v="-21474.709999999992" in="0">
        <tpls c="5">
          <tpl hier="6" item="0"/>
          <tpl hier="7" item="1"/>
          <tpl fld="3" item="0"/>
          <tpl fld="4" item="3"/>
          <tpl fld="2" item="2"/>
        </tpls>
      </n>
      <n v="-371940.24" in="0">
        <tpls c="7">
          <tpl hier="6" item="0"/>
          <tpl hier="7" item="1"/>
          <tpl fld="3" item="1"/>
          <tpl fld="4" item="1"/>
          <tpl fld="5" item="0"/>
          <tpl fld="6" item="8"/>
          <tpl fld="2" item="1"/>
        </tpls>
      </n>
      <n v="-437010.87" in="0">
        <tpls c="7">
          <tpl hier="6" item="0"/>
          <tpl hier="7" item="1"/>
          <tpl fld="3" item="1"/>
          <tpl fld="4" item="1"/>
          <tpl fld="5" item="0"/>
          <tpl fld="6" item="8"/>
          <tpl fld="2" item="0"/>
        </tpls>
      </n>
      <n v="65070.630000000005" in="0">
        <tpls c="7">
          <tpl hier="6" item="0"/>
          <tpl hier="7" item="1"/>
          <tpl fld="3" item="1"/>
          <tpl fld="4" item="1"/>
          <tpl fld="5" item="0"/>
          <tpl fld="6" item="8"/>
          <tpl fld="2" item="2"/>
        </tpls>
      </n>
      <n v="-87289.010000000009" in="0">
        <tpls c="7">
          <tpl hier="6" item="0"/>
          <tpl hier="7" item="1"/>
          <tpl fld="3" item="1"/>
          <tpl fld="4" item="1"/>
          <tpl fld="5" item="2"/>
          <tpl fld="6" item="6"/>
          <tpl fld="2" item="2"/>
        </tpls>
      </n>
      <n v="55182.330000000016" in="0">
        <tpls c="6">
          <tpl hier="6" item="0"/>
          <tpl hier="7" item="1"/>
          <tpl fld="3" item="1"/>
          <tpl fld="4" item="1"/>
          <tpl fld="5" item="0"/>
          <tpl fld="2" item="2"/>
        </tpls>
      </n>
      <n v="-636.22000000000116" in="0">
        <tpls c="7">
          <tpl hier="6" item="0"/>
          <tpl hier="7" item="1"/>
          <tpl fld="3" item="1"/>
          <tpl fld="4" item="1"/>
          <tpl fld="5" item="0"/>
          <tpl fld="6" item="1"/>
          <tpl fld="2" item="2"/>
        </tpls>
      </n>
      <n v="3090.8699999999662" in="0">
        <tpls c="5">
          <tpl hier="6" item="0"/>
          <tpl hier="7" item="1"/>
          <tpl fld="3" item="0"/>
          <tpl fld="4" item="0"/>
          <tpl fld="2" item="2"/>
        </tpls>
      </n>
      <n v="3832.7400000000052" in="0">
        <tpls c="6">
          <tpl hier="6" item="0"/>
          <tpl hier="7" item="1"/>
          <tpl fld="3" item="1"/>
          <tpl fld="4" item="2"/>
          <tpl fld="5" item="1"/>
          <tpl fld="2" item="2"/>
        </tpls>
      </n>
      <n v="9890.1000000000058" in="0">
        <tpls c="7">
          <tpl hier="6" item="0"/>
          <tpl hier="7" item="1"/>
          <tpl fld="3" item="1"/>
          <tpl fld="4" item="1"/>
          <tpl fld="5" item="2"/>
          <tpl fld="6" item="4"/>
          <tpl fld="2" item="2"/>
        </tpls>
      </n>
      <n v="0" in="0">
        <tpls c="7">
          <tpl hier="6" item="0"/>
          <tpl hier="7" item="1"/>
          <tpl fld="3" item="1"/>
          <tpl fld="4" item="2"/>
          <tpl fld="5" item="1"/>
          <tpl fld="6" item="3"/>
          <tpl fld="2" item="2"/>
        </tpls>
      </n>
      <n v="-4203.9000000000015" in="0">
        <tpls c="7">
          <tpl hier="6" item="0"/>
          <tpl hier="7" item="1"/>
          <tpl fld="3" item="1"/>
          <tpl fld="4" item="1"/>
          <tpl fld="5" item="0"/>
          <tpl fld="6" item="0"/>
          <tpl fld="2" item="2"/>
        </tpls>
      </n>
      <n v="3832.7400000000052" in="0">
        <tpls c="5">
          <tpl hier="6" item="0"/>
          <tpl hier="7" item="1"/>
          <tpl fld="3" item="1"/>
          <tpl fld="4" item="2"/>
          <tpl fld="2" item="2"/>
        </tpls>
      </n>
    </entries>
    <sets count="2">
      <set count="1" maxRank="1" setDefinition="{[Calendar Table].[Month].&amp;[7]}">
        <tpls c="1">
          <tpl fld="0" item="0"/>
        </tpls>
      </set>
      <set count="1" maxRank="1" setDefinition="{[Calendar Table].[Year].&amp;[2023]}">
        <tpls c="1">
          <tpl fld="1" item="0"/>
        </tpls>
      </set>
    </sets>
    <queryCache count="21">
      <query mdx="[Measures].[Closing Balance Last Year]">
        <tpls c="1">
          <tpl fld="2" item="0"/>
        </tpls>
      </query>
      <query mdx="[Measures].[Closing Balance Actual]">
        <tpls c="1">
          <tpl fld="2" item="1"/>
        </tpls>
      </query>
      <query mdx="[Mapping].[Level 1].&amp;[Shareholders Funds]">
        <tpls c="1">
          <tpl fld="3" item="0"/>
        </tpls>
      </query>
      <query mdx="[Mapping].[Level 2].&amp;[Retained Earnings]">
        <tpls c="1">
          <tpl fld="4" item="0"/>
        </tpls>
      </query>
      <query mdx="[Mapping].[Level 1].&amp;[Net Assets]">
        <tpls c="1">
          <tpl fld="3" item="1"/>
        </tpls>
      </query>
      <query mdx="[Mapping].[Level 2].&amp;[Net Current Assets]">
        <tpls c="1">
          <tpl fld="4" item="1"/>
        </tpls>
      </query>
      <query mdx="[Mapping].[Level 3].&amp;[Current Liabilities]">
        <tpls c="1">
          <tpl fld="5" item="0"/>
        </tpls>
      </query>
      <query mdx="[Mapping].[Level 4].&amp;[PAYE/NIC]">
        <tpls c="1">
          <tpl fld="6" item="0"/>
        </tpls>
      </query>
      <query mdx="[Mapping].[Level 2].&amp;[Fixed Assets]">
        <tpls c="1">
          <tpl fld="4" item="2"/>
        </tpls>
      </query>
      <query mdx="[Mapping].[Level 4].&amp;[Accruals]">
        <tpls c="1">
          <tpl fld="6" item="1"/>
        </tpls>
      </query>
      <query mdx="[Mapping].[Level 3].&amp;[Fixed Assets]">
        <tpls c="1">
          <tpl fld="5" item="1"/>
        </tpls>
      </query>
      <query mdx="[Mapping].[Level 4].&amp;[Tangible Assets]">
        <tpls c="1">
          <tpl fld="6" item="2"/>
        </tpls>
      </query>
      <query mdx="[Mapping].[Level 3].&amp;[Current Assets]">
        <tpls c="1">
          <tpl fld="5" item="2"/>
        </tpls>
      </query>
      <query mdx="[Mapping].[Level 4].&amp;[Intangible Assets]">
        <tpls c="1">
          <tpl fld="6" item="3"/>
        </tpls>
      </query>
      <query mdx="[Mapping].[Level 4].&amp;[Trade Debtors]">
        <tpls c="1">
          <tpl fld="6" item="4"/>
        </tpls>
      </query>
      <query mdx="[Mapping].[Level 4].&amp;[VAT]">
        <tpls c="1">
          <tpl fld="6" item="5"/>
        </tpls>
      </query>
      <query mdx="[Mapping].[Level 4].&amp;[Cash at Bank]">
        <tpls c="1">
          <tpl fld="6" item="6"/>
        </tpls>
      </query>
      <query mdx="[Mapping].[Level 4].&amp;[Trade Creditors]">
        <tpls c="1">
          <tpl fld="6" item="7"/>
        </tpls>
      </query>
      <query mdx="[Mapping].[Level 2].&amp;[Shareholders Funds]">
        <tpls c="1">
          <tpl fld="4" item="3"/>
        </tpls>
      </query>
      <query mdx="[Mapping].[Level 4].&amp;[Provisions]">
        <tpls c="1">
          <tpl fld="6" item="8"/>
        </tpls>
      </query>
      <query mdx="[Measures].[Actual vs Last Year]">
        <tpls c="1">
          <tpl fld="2" item="2"/>
        </tpls>
      </query>
    </queryCache>
    <serverFormats count="1">
      <serverFormat format="#,0"/>
    </serverFormats>
  </tupleCache>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xcel Off The Grid" refreshedDate="45356.452302777776" backgroundQuery="1" createdVersion="8" refreshedVersion="8" minRefreshableVersion="3" recordCount="0" supportSubquery="1" supportAdvancedDrill="1" xr:uid="{6508D61A-39D6-444C-9277-2717F9FD303E}">
  <cacheSource type="external" connectionId="8"/>
  <cacheFields count="9">
    <cacheField name="[Mapping].[Level 4].[Level 4]" caption="Level 4" numFmtId="0" hierarchy="13" level="1">
      <sharedItems count="9">
        <s v="Intangible Assets"/>
        <s v="Tangible Assets"/>
        <s v="Cash at Bank"/>
        <s v="Trade Debtors"/>
        <s v="Accruals"/>
        <s v="PAYE/NIC"/>
        <s v="Provisions"/>
        <s v="Trade Creditors"/>
        <s v="VAT"/>
      </sharedItems>
    </cacheField>
    <cacheField name="[Mapping].[Level 1].[Level 1]" caption="Level 1" numFmtId="0" hierarchy="10" level="1">
      <sharedItems count="2">
        <s v="Net Assets"/>
        <s v="Shareholders Funds"/>
      </sharedItems>
    </cacheField>
    <cacheField name="[Mapping].[Level 2].[Level 2]" caption="Level 2" numFmtId="0" hierarchy="11" level="1">
      <sharedItems count="4">
        <s v="Fixed Assets"/>
        <s v="Net Current Assets"/>
        <s v="Retained Earnings"/>
        <s v="Shareholders Funds"/>
      </sharedItems>
    </cacheField>
    <cacheField name="[Mapping].[Level 3].[Level 3]" caption="Level 3" numFmtId="0" hierarchy="12" level="1">
      <sharedItems count="3">
        <s v="Fixed Assets"/>
        <s v="Current Assets"/>
        <s v="Current Liabilities"/>
      </sharedItems>
    </cacheField>
    <cacheField name="[Calendar Table].[Year].[Year]" caption="Year" numFmtId="0" hierarchy="7" level="1">
      <sharedItems containsSemiMixedTypes="0" containsNonDate="0" containsString="0"/>
    </cacheField>
    <cacheField name="[Calendar Table].[Month].[Month]" caption="Month" numFmtId="0" hierarchy="6" level="1">
      <sharedItems containsSemiMixedTypes="0" containsNonDate="0" containsString="0"/>
    </cacheField>
    <cacheField name="[Measures].[Closing Balance Actual]" caption="Closing Balance Actual" numFmtId="0" hierarchy="18" level="32767"/>
    <cacheField name="[Measures].[Closing Balance Last Year]" caption="Closing Balance Last Year" numFmtId="0" hierarchy="19" level="32767"/>
    <cacheField name="[Measures].[Actual vs Last Year]" caption="Actual vs Last Year" numFmtId="0" hierarchy="20" level="32767"/>
  </cacheFields>
  <cacheHierarchies count="25">
    <cacheHierarchy uniqueName="[Actual].[Date]" caption="Date" attribute="1" time="1" defaultMemberUniqueName="[Actual].[Date].[All]" allUniqueName="[Actual].[Date].[All]" dimensionUniqueName="[Actual]" displayFolder="" count="0" memberValueDatatype="7" unbalanced="0"/>
    <cacheHierarchy uniqueName="[Actual].[Account Code]" caption="Account Code" attribute="1" defaultMemberUniqueName="[Actual].[Account Code].[All]" allUniqueName="[Actual].[Account Code].[All]" dimensionUniqueName="[Actual]" displayFolder="" count="0" memberValueDatatype="20" unbalanced="0"/>
    <cacheHierarchy uniqueName="[Actual].[Account]" caption="Account" attribute="1" defaultMemberUniqueName="[Actual].[Account].[All]" allUniqueName="[Actual].[Account].[All]" dimensionUniqueName="[Actual]" displayFolder="" count="0" memberValueDatatype="130" unbalanced="0"/>
    <cacheHierarchy uniqueName="[Actual].[Value]" caption="Value" attribute="1" defaultMemberUniqueName="[Actual].[Value].[All]" allUniqueName="[Actual].[Value].[All]" dimensionUniqueName="[Actual]" displayFolder="" count="0" memberValueDatatype="5" unbalanced="0"/>
    <cacheHierarchy uniqueName="[Calendar Table].[Date]" caption="Date" attribute="1" time="1" defaultMemberUniqueName="[Calendar Table].[Date].[All]" allUniqueName="[Calendar Table].[Date].[All]" dimensionUniqueName="[Calendar Table]" displayFolder="" count="0" memberValueDatatype="7" unbalanced="0"/>
    <cacheHierarchy uniqueName="[Calendar Table].[End of Month]" caption="End of Month" attribute="1" time="1" defaultMemberUniqueName="[Calendar Table].[End of Month].[All]" allUniqueName="[Calendar Table].[End of Month].[All]" dimensionUniqueName="[Calendar Table]" displayFolder="" count="0" memberValueDatatype="7" unbalanced="0"/>
    <cacheHierarchy uniqueName="[Calendar Table].[Month]" caption="Month" attribute="1" defaultMemberUniqueName="[Calendar Table].[Month].[All]" allUniqueName="[Calendar Table].[Month].[All]" dimensionUniqueName="[Calendar Table]" displayFolder="" count="2" memberValueDatatype="20" unbalanced="0">
      <fieldsUsage count="2">
        <fieldUsage x="-1"/>
        <fieldUsage x="5"/>
      </fieldsUsage>
    </cacheHierarchy>
    <cacheHierarchy uniqueName="[Calendar Table].[Year]" caption="Year" attribute="1" defaultMemberUniqueName="[Calendar Table].[Year].[All]" allUniqueName="[Calendar Table].[Year].[All]" dimensionUniqueName="[Calendar Table]" displayFolder="" count="2" memberValueDatatype="20" unbalanced="0">
      <fieldsUsage count="2">
        <fieldUsage x="-1"/>
        <fieldUsage x="4"/>
      </fieldsUsage>
    </cacheHierarchy>
    <cacheHierarchy uniqueName="[Mapping].[Account Code]" caption="Account Code" attribute="1" defaultMemberUniqueName="[Mapping].[Account Code].[All]" allUniqueName="[Mapping].[Account Code].[All]" dimensionUniqueName="[Mapping]" displayFolder="" count="0" memberValueDatatype="20" unbalanced="0"/>
    <cacheHierarchy uniqueName="[Mapping].[Balance Check]" caption="Balance Check" attribute="1" defaultMemberUniqueName="[Mapping].[Balance Check].[All]" allUniqueName="[Mapping].[Balance Check].[All]" dimensionUniqueName="[Mapping]" displayFolder="" count="0" memberValueDatatype="130" unbalanced="0"/>
    <cacheHierarchy uniqueName="[Mapping].[Level 1]" caption="Level 1" attribute="1" defaultMemberUniqueName="[Mapping].[Level 1].[All]" allUniqueName="[Mapping].[Level 1].[All]" dimensionUniqueName="[Mapping]" displayFolder="" count="2" memberValueDatatype="130" unbalanced="0">
      <fieldsUsage count="2">
        <fieldUsage x="-1"/>
        <fieldUsage x="1"/>
      </fieldsUsage>
    </cacheHierarchy>
    <cacheHierarchy uniqueName="[Mapping].[Level 2]" caption="Level 2" attribute="1" defaultMemberUniqueName="[Mapping].[Level 2].[All]" allUniqueName="[Mapping].[Level 2].[All]" dimensionUniqueName="[Mapping]" displayFolder="" count="2" memberValueDatatype="130" unbalanced="0">
      <fieldsUsage count="2">
        <fieldUsage x="-1"/>
        <fieldUsage x="2"/>
      </fieldsUsage>
    </cacheHierarchy>
    <cacheHierarchy uniqueName="[Mapping].[Level 3]" caption="Level 3" attribute="1" defaultMemberUniqueName="[Mapping].[Level 3].[All]" allUniqueName="[Mapping].[Level 3].[All]" dimensionUniqueName="[Mapping]" displayFolder="" count="2" memberValueDatatype="130" unbalanced="0">
      <fieldsUsage count="2">
        <fieldUsage x="-1"/>
        <fieldUsage x="3"/>
      </fieldsUsage>
    </cacheHierarchy>
    <cacheHierarchy uniqueName="[Mapping].[Level 4]" caption="Level 4" attribute="1" defaultMemberUniqueName="[Mapping].[Level 4].[All]" allUniqueName="[Mapping].[Level 4].[All]" dimensionUniqueName="[Mapping]" displayFolder="" count="2" memberValueDatatype="130" unbalanced="0">
      <fieldsUsage count="2">
        <fieldUsage x="-1"/>
        <fieldUsage x="0"/>
      </fieldsUsage>
    </cacheHierarchy>
    <cacheHierarchy uniqueName="[Mapping].[Signage]" caption="Signage" attribute="1" defaultMemberUniqueName="[Mapping].[Signage].[All]" allUniqueName="[Mapping].[Signage].[All]" dimensionUniqueName="[Mapping]" displayFolder="" count="0" memberValueDatatype="20" unbalanced="0"/>
    <cacheHierarchy uniqueName="[Measures].[Sum of Value]" caption="Sum of Value" measure="1" displayFolder="" measureGroup="Actual" count="0">
      <extLst>
        <ext xmlns:x15="http://schemas.microsoft.com/office/spreadsheetml/2010/11/main" uri="{B97F6D7D-B522-45F9-BDA1-12C45D357490}">
          <x15:cacheHierarchy aggregatedColumn="3"/>
        </ext>
      </extLst>
    </cacheHierarchy>
    <cacheHierarchy uniqueName="[Measures].[Actual Sum]" caption="Actual Sum" measure="1" displayFolder="" measureGroup="Actual" count="0"/>
    <cacheHierarchy uniqueName="[Measures].[Actual Sum Display]" caption="Actual Sum Display" measure="1" displayFolder="" measureGroup="Actual" count="0"/>
    <cacheHierarchy uniqueName="[Measures].[Closing Balance Actual]" caption="Closing Balance Actual" measure="1" displayFolder="" measureGroup="Actual" count="0" oneField="1">
      <fieldsUsage count="1">
        <fieldUsage x="6"/>
      </fieldsUsage>
    </cacheHierarchy>
    <cacheHierarchy uniqueName="[Measures].[Closing Balance Last Year]" caption="Closing Balance Last Year" measure="1" displayFolder="" measureGroup="Actual" count="0" oneField="1">
      <fieldsUsage count="1">
        <fieldUsage x="7"/>
      </fieldsUsage>
    </cacheHierarchy>
    <cacheHierarchy uniqueName="[Measures].[Actual vs Last Year]" caption="Actual vs Last Year" measure="1" displayFolder="" measureGroup="Actual" count="0" oneField="1">
      <fieldsUsage count="1">
        <fieldUsage x="8"/>
      </fieldsUsage>
    </cacheHierarchy>
    <cacheHierarchy uniqueName="[Measures].[__XL_Count Actual]" caption="__XL_Count Actual" measure="1" displayFolder="" measureGroup="Actual" count="0" hidden="1"/>
    <cacheHierarchy uniqueName="[Measures].[__XL_Count Calendar Table]" caption="__XL_Count Calendar Table" measure="1" displayFolder="" measureGroup="Calendar Table" count="0" hidden="1"/>
    <cacheHierarchy uniqueName="[Measures].[__XL_Count Mapping]" caption="__XL_Count Mapping" measure="1" displayFolder="" measureGroup="Mapping" count="0" hidden="1"/>
    <cacheHierarchy uniqueName="[Measures].[__No measures defined]" caption="__No measures defined" measure="1" displayFolder="" count="0" hidden="1"/>
  </cacheHierarchies>
  <kpis count="0"/>
  <dimensions count="4">
    <dimension name="Actual" uniqueName="[Actual]" caption="Actual"/>
    <dimension name="Calendar Table" uniqueName="[Calendar Table]" caption="Calendar Table"/>
    <dimension name="Mapping" uniqueName="[Mapping]" caption="Mapping"/>
    <dimension measure="1" name="Measures" uniqueName="[Measures]" caption="Measures"/>
  </dimensions>
  <measureGroups count="3">
    <measureGroup name="Actual" caption="Actual"/>
    <measureGroup name="Calendar Table" caption="Calendar Table"/>
    <measureGroup name="Mapping" caption="Mapping"/>
  </measureGroups>
  <maps count="5">
    <map measureGroup="0" dimension="0"/>
    <map measureGroup="0" dimension="1"/>
    <map measureGroup="0" dimension="2"/>
    <map measureGroup="1" dimension="1"/>
    <map measureGroup="2" dimension="2"/>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xcel Off The Grid" refreshedDate="45356.452291666668" backgroundQuery="1" createdVersion="3" refreshedVersion="8" minRefreshableVersion="3" recordCount="0" supportSubquery="1" supportAdvancedDrill="1" xr:uid="{35B985BE-5755-41BE-9456-71FF6D4DDD98}">
  <cacheSource type="external" connectionId="8">
    <extLst>
      <ext xmlns:x14="http://schemas.microsoft.com/office/spreadsheetml/2009/9/main" uri="{F057638F-6D5F-4e77-A914-E7F072B9BCA8}">
        <x14:sourceConnection name="ThisWorkbookDataModel"/>
      </ext>
    </extLst>
  </cacheSource>
  <cacheFields count="0"/>
  <cacheHierarchies count="25">
    <cacheHierarchy uniqueName="[Actual].[Date]" caption="Date" attribute="1" time="1" defaultMemberUniqueName="[Actual].[Date].[All]" allUniqueName="[Actual].[Date].[All]" dimensionUniqueName="[Actual]" displayFolder="" count="0" memberValueDatatype="7" unbalanced="0"/>
    <cacheHierarchy uniqueName="[Actual].[Account Code]" caption="Account Code" attribute="1" defaultMemberUniqueName="[Actual].[Account Code].[All]" allUniqueName="[Actual].[Account Code].[All]" dimensionUniqueName="[Actual]" displayFolder="" count="0" memberValueDatatype="20" unbalanced="0"/>
    <cacheHierarchy uniqueName="[Actual].[Account]" caption="Account" attribute="1" defaultMemberUniqueName="[Actual].[Account].[All]" allUniqueName="[Actual].[Account].[All]" dimensionUniqueName="[Actual]" displayFolder="" count="0" memberValueDatatype="130" unbalanced="0"/>
    <cacheHierarchy uniqueName="[Actual].[Value]" caption="Value" attribute="1" defaultMemberUniqueName="[Actual].[Value].[All]" allUniqueName="[Actual].[Value].[All]" dimensionUniqueName="[Actual]" displayFolder="" count="0" memberValueDatatype="5" unbalanced="0"/>
    <cacheHierarchy uniqueName="[Calendar Table].[Date]" caption="Date" attribute="1" time="1" defaultMemberUniqueName="[Calendar Table].[Date].[All]" allUniqueName="[Calendar Table].[Date].[All]" dimensionUniqueName="[Calendar Table]" displayFolder="" count="0" memberValueDatatype="7" unbalanced="0"/>
    <cacheHierarchy uniqueName="[Calendar Table].[End of Month]" caption="End of Month" attribute="1" time="1" defaultMemberUniqueName="[Calendar Table].[End of Month].[All]" allUniqueName="[Calendar Table].[End of Month].[All]" dimensionUniqueName="[Calendar Table]" displayFolder="" count="0" memberValueDatatype="7" unbalanced="0"/>
    <cacheHierarchy uniqueName="[Calendar Table].[Month]" caption="Month" attribute="1" defaultMemberUniqueName="[Calendar Table].[Month].[All]" allUniqueName="[Calendar Table].[Month].[All]" dimensionUniqueName="[Calendar Table]" displayFolder="" count="2" memberValueDatatype="20" unbalanced="0"/>
    <cacheHierarchy uniqueName="[Calendar Table].[Year]" caption="Year" attribute="1" defaultMemberUniqueName="[Calendar Table].[Year].[All]" allUniqueName="[Calendar Table].[Year].[All]" dimensionUniqueName="[Calendar Table]" displayFolder="" count="2" memberValueDatatype="20" unbalanced="0"/>
    <cacheHierarchy uniqueName="[Mapping].[Account Code]" caption="Account Code" attribute="1" defaultMemberUniqueName="[Mapping].[Account Code].[All]" allUniqueName="[Mapping].[Account Code].[All]" dimensionUniqueName="[Mapping]" displayFolder="" count="0" memberValueDatatype="20" unbalanced="0"/>
    <cacheHierarchy uniqueName="[Mapping].[Balance Check]" caption="Balance Check" attribute="1" defaultMemberUniqueName="[Mapping].[Balance Check].[All]" allUniqueName="[Mapping].[Balance Check].[All]" dimensionUniqueName="[Mapping]" displayFolder="" count="0" memberValueDatatype="130" unbalanced="0"/>
    <cacheHierarchy uniqueName="[Mapping].[Level 1]" caption="Level 1" attribute="1" defaultMemberUniqueName="[Mapping].[Level 1].[All]" allUniqueName="[Mapping].[Level 1].[All]" dimensionUniqueName="[Mapping]" displayFolder="" count="0" memberValueDatatype="130" unbalanced="0"/>
    <cacheHierarchy uniqueName="[Mapping].[Level 2]" caption="Level 2" attribute="1" defaultMemberUniqueName="[Mapping].[Level 2].[All]" allUniqueName="[Mapping].[Level 2].[All]" dimensionUniqueName="[Mapping]" displayFolder="" count="0" memberValueDatatype="130" unbalanced="0"/>
    <cacheHierarchy uniqueName="[Mapping].[Level 3]" caption="Level 3" attribute="1" defaultMemberUniqueName="[Mapping].[Level 3].[All]" allUniqueName="[Mapping].[Level 3].[All]" dimensionUniqueName="[Mapping]" displayFolder="" count="0" memberValueDatatype="130" unbalanced="0"/>
    <cacheHierarchy uniqueName="[Mapping].[Level 4]" caption="Level 4" attribute="1" defaultMemberUniqueName="[Mapping].[Level 4].[All]" allUniqueName="[Mapping].[Level 4].[All]" dimensionUniqueName="[Mapping]" displayFolder="" count="0" memberValueDatatype="130" unbalanced="0"/>
    <cacheHierarchy uniqueName="[Mapping].[Signage]" caption="Signage" attribute="1" defaultMemberUniqueName="[Mapping].[Signage].[All]" allUniqueName="[Mapping].[Signage].[All]" dimensionUniqueName="[Mapping]" displayFolder="" count="0" memberValueDatatype="20" unbalanced="0"/>
    <cacheHierarchy uniqueName="[Measures].[Sum of Value]" caption="Sum of Value" measure="1" displayFolder="" measureGroup="Actual" count="0">
      <extLst>
        <ext xmlns:x15="http://schemas.microsoft.com/office/spreadsheetml/2010/11/main" uri="{B97F6D7D-B522-45F9-BDA1-12C45D357490}">
          <x15:cacheHierarchy aggregatedColumn="3"/>
        </ext>
      </extLst>
    </cacheHierarchy>
    <cacheHierarchy uniqueName="[Measures].[Actual Sum]" caption="Actual Sum" measure="1" displayFolder="" measureGroup="Actual" count="0"/>
    <cacheHierarchy uniqueName="[Measures].[Actual Sum Display]" caption="Actual Sum Display" measure="1" displayFolder="" measureGroup="Actual" count="0"/>
    <cacheHierarchy uniqueName="[Measures].[Closing Balance Actual]" caption="Closing Balance Actual" measure="1" displayFolder="" measureGroup="Actual" count="0"/>
    <cacheHierarchy uniqueName="[Measures].[Closing Balance Last Year]" caption="Closing Balance Last Year" measure="1" displayFolder="" measureGroup="Actual" count="0"/>
    <cacheHierarchy uniqueName="[Measures].[Actual vs Last Year]" caption="Actual vs Last Year" measure="1" displayFolder="" measureGroup="Actual" count="0"/>
    <cacheHierarchy uniqueName="[Measures].[__XL_Count Actual]" caption="__XL_Count Actual" measure="1" displayFolder="" measureGroup="Actual" count="0" hidden="1"/>
    <cacheHierarchy uniqueName="[Measures].[__XL_Count Calendar Table]" caption="__XL_Count Calendar Table" measure="1" displayFolder="" measureGroup="Calendar Table" count="0" hidden="1"/>
    <cacheHierarchy uniqueName="[Measures].[__XL_Count Mapping]" caption="__XL_Count Mapping" measure="1" displayFolder="" measureGroup="Mapping"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52053961"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xcel Off The Grid" refreshedDate="45356.452315277777" backgroundQuery="1" createdVersion="3" refreshedVersion="8" minRefreshableVersion="3" recordCount="0" supportSubquery="1" supportAdvancedDrill="1" xr:uid="{9F68A260-7912-4D91-813E-7EB27AC7BD09}">
  <cacheSource type="external" connectionId="8">
    <extLst>
      <ext xmlns:x14="http://schemas.microsoft.com/office/spreadsheetml/2009/9/main" uri="{F057638F-6D5F-4e77-A914-E7F072B9BCA8}">
        <x14:sourceConnection name="ThisWorkbookDataModel"/>
      </ext>
    </extLst>
  </cacheSource>
  <cacheFields count="0"/>
  <cacheHierarchies count="25">
    <cacheHierarchy uniqueName="[Actual].[Date]" caption="Date" attribute="1" time="1" defaultMemberUniqueName="[Actual].[Date].[All]" allUniqueName="[Actual].[Date].[All]" dimensionUniqueName="[Actual]" displayFolder="" count="0" memberValueDatatype="7" unbalanced="0"/>
    <cacheHierarchy uniqueName="[Actual].[Account Code]" caption="Account Code" attribute="1" defaultMemberUniqueName="[Actual].[Account Code].[All]" allUniqueName="[Actual].[Account Code].[All]" dimensionUniqueName="[Actual]" displayFolder="" count="0" memberValueDatatype="20" unbalanced="0"/>
    <cacheHierarchy uniqueName="[Actual].[Account]" caption="Account" attribute="1" defaultMemberUniqueName="[Actual].[Account].[All]" allUniqueName="[Actual].[Account].[All]" dimensionUniqueName="[Actual]" displayFolder="" count="0" memberValueDatatype="130" unbalanced="0"/>
    <cacheHierarchy uniqueName="[Actual].[Value]" caption="Value" attribute="1" defaultMemberUniqueName="[Actual].[Value].[All]" allUniqueName="[Actual].[Value].[All]" dimensionUniqueName="[Actual]" displayFolder="" count="0" memberValueDatatype="5" unbalanced="0"/>
    <cacheHierarchy uniqueName="[Calendar Table].[Date]" caption="Date" attribute="1" time="1" defaultMemberUniqueName="[Calendar Table].[Date].[All]" allUniqueName="[Calendar Table].[Date].[All]" dimensionUniqueName="[Calendar Table]" displayFolder="" count="0" memberValueDatatype="7" unbalanced="0"/>
    <cacheHierarchy uniqueName="[Calendar Table].[End of Month]" caption="End of Month" attribute="1" time="1" defaultMemberUniqueName="[Calendar Table].[End of Month].[All]" allUniqueName="[Calendar Table].[End of Month].[All]" dimensionUniqueName="[Calendar Table]" displayFolder="" count="0" memberValueDatatype="7" unbalanced="0"/>
    <cacheHierarchy uniqueName="[Calendar Table].[Month]" caption="Month" attribute="1" defaultMemberUniqueName="[Calendar Table].[Month].[All]" allUniqueName="[Calendar Table].[Month].[All]" dimensionUniqueName="[Calendar Table]" displayFolder="" count="2" memberValueDatatype="20" unbalanced="0"/>
    <cacheHierarchy uniqueName="[Calendar Table].[Year]" caption="Year" attribute="1" defaultMemberUniqueName="[Calendar Table].[Year].[All]" allUniqueName="[Calendar Table].[Year].[All]" dimensionUniqueName="[Calendar Table]" displayFolder="" count="2" memberValueDatatype="20" unbalanced="0"/>
    <cacheHierarchy uniqueName="[Mapping].[Account Code]" caption="Account Code" attribute="1" defaultMemberUniqueName="[Mapping].[Account Code].[All]" allUniqueName="[Mapping].[Account Code].[All]" dimensionUniqueName="[Mapping]" displayFolder="" count="0" memberValueDatatype="20" unbalanced="0"/>
    <cacheHierarchy uniqueName="[Mapping].[Balance Check]" caption="Balance Check" attribute="1" defaultMemberUniqueName="[Mapping].[Balance Check].[All]" allUniqueName="[Mapping].[Balance Check].[All]" dimensionUniqueName="[Mapping]" displayFolder="" count="0" memberValueDatatype="130" unbalanced="0"/>
    <cacheHierarchy uniqueName="[Mapping].[Level 1]" caption="Level 1" attribute="1" defaultMemberUniqueName="[Mapping].[Level 1].[All]" allUniqueName="[Mapping].[Level 1].[All]" dimensionUniqueName="[Mapping]" displayFolder="" count="0" memberValueDatatype="130" unbalanced="0"/>
    <cacheHierarchy uniqueName="[Mapping].[Level 2]" caption="Level 2" attribute="1" defaultMemberUniqueName="[Mapping].[Level 2].[All]" allUniqueName="[Mapping].[Level 2].[All]" dimensionUniqueName="[Mapping]" displayFolder="" count="0" memberValueDatatype="130" unbalanced="0"/>
    <cacheHierarchy uniqueName="[Mapping].[Level 3]" caption="Level 3" attribute="1" defaultMemberUniqueName="[Mapping].[Level 3].[All]" allUniqueName="[Mapping].[Level 3].[All]" dimensionUniqueName="[Mapping]" displayFolder="" count="0" memberValueDatatype="130" unbalanced="0"/>
    <cacheHierarchy uniqueName="[Mapping].[Level 4]" caption="Level 4" attribute="1" defaultMemberUniqueName="[Mapping].[Level 4].[All]" allUniqueName="[Mapping].[Level 4].[All]" dimensionUniqueName="[Mapping]" displayFolder="" count="0" memberValueDatatype="130" unbalanced="0"/>
    <cacheHierarchy uniqueName="[Mapping].[Signage]" caption="Signage" attribute="1" defaultMemberUniqueName="[Mapping].[Signage].[All]" allUniqueName="[Mapping].[Signage].[All]" dimensionUniqueName="[Mapping]" displayFolder="" count="0" memberValueDatatype="20" unbalanced="0"/>
    <cacheHierarchy uniqueName="[Measures].[Sum of Value]" caption="Sum of Value" measure="1" displayFolder="" measureGroup="Actual" count="0">
      <extLst>
        <ext xmlns:x15="http://schemas.microsoft.com/office/spreadsheetml/2010/11/main" uri="{B97F6D7D-B522-45F9-BDA1-12C45D357490}">
          <x15:cacheHierarchy aggregatedColumn="3"/>
        </ext>
      </extLst>
    </cacheHierarchy>
    <cacheHierarchy uniqueName="[Measures].[Actual Sum]" caption="Actual Sum" measure="1" displayFolder="" measureGroup="Actual" count="0"/>
    <cacheHierarchy uniqueName="[Measures].[Actual Sum Display]" caption="Actual Sum Display" measure="1" displayFolder="" measureGroup="Actual" count="0"/>
    <cacheHierarchy uniqueName="[Measures].[Closing Balance Actual]" caption="Closing Balance Actual" measure="1" displayFolder="" measureGroup="Actual" count="0"/>
    <cacheHierarchy uniqueName="[Measures].[Closing Balance Last Year]" caption="Closing Balance Last Year" measure="1" displayFolder="" measureGroup="Actual" count="0"/>
    <cacheHierarchy uniqueName="[Measures].[Actual vs Last Year]" caption="Actual vs Last Year" measure="1" displayFolder="" measureGroup="Actual" count="0"/>
    <cacheHierarchy uniqueName="[Measures].[__XL_Count Actual]" caption="__XL_Count Actual" measure="1" displayFolder="" measureGroup="Actual" count="0" hidden="1"/>
    <cacheHierarchy uniqueName="[Measures].[__XL_Count Calendar Table]" caption="__XL_Count Calendar Table" measure="1" displayFolder="" measureGroup="Calendar Table" count="0" hidden="1"/>
    <cacheHierarchy uniqueName="[Measures].[__XL_Count Mapping]" caption="__XL_Count Mapping" measure="1" displayFolder="" measureGroup="Mapping"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58014255"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xcel Off The Grid" refreshedDate="45356.452308796295" backgroundQuery="1" createdVersion="8" refreshedVersion="8" minRefreshableVersion="3" recordCount="0" supportSubquery="1" supportAdvancedDrill="1" xr:uid="{C0D86E28-0A20-4EBA-9953-435B90C7D093}">
  <cacheSource type="external" connectionId="8">
    <extLst>
      <ext xmlns:x14="http://schemas.microsoft.com/office/spreadsheetml/2009/9/main" uri="{F057638F-6D5F-4e77-A914-E7F072B9BCA8}">
        <x14:sourceConnection name="ThisWorkbookDataModel"/>
      </ext>
    </extLst>
  </cacheSource>
  <cacheFields count="5">
    <cacheField name="[Mapping].[Level 4].[Level 4]" caption="Level 4" numFmtId="0" hierarchy="13" level="1">
      <sharedItems containsSemiMixedTypes="0" containsNonDate="0" containsString="0"/>
    </cacheField>
    <cacheField name="[Calendar Table].[Month].[Month]" caption="Month" numFmtId="0" hierarchy="6" level="1">
      <sharedItems containsSemiMixedTypes="0" containsString="0" containsNumber="1" containsInteger="1" minValue="1" maxValue="12" count="12">
        <n v="1"/>
        <n v="2"/>
        <n v="3"/>
        <n v="4"/>
        <n v="5"/>
        <n v="6"/>
        <n v="7"/>
        <n v="8"/>
        <n v="9"/>
        <n v="10"/>
        <n v="11"/>
        <n v="12"/>
      </sharedItems>
    </cacheField>
    <cacheField name="[Measures].[Closing Balance Actual]" caption="Closing Balance Actual" numFmtId="0" hierarchy="18" level="32767"/>
    <cacheField name="[Measures].[Closing Balance Last Year]" caption="Closing Balance Last Year" numFmtId="0" hierarchy="19" level="32767"/>
    <cacheField name="[Calendar Table].[Year].[Year]" caption="Year" numFmtId="0" hierarchy="7" level="1">
      <sharedItems containsSemiMixedTypes="0" containsNonDate="0" containsString="0"/>
    </cacheField>
  </cacheFields>
  <cacheHierarchies count="25">
    <cacheHierarchy uniqueName="[Actual].[Date]" caption="Date" attribute="1" time="1" defaultMemberUniqueName="[Actual].[Date].[All]" allUniqueName="[Actual].[Date].[All]" dimensionUniqueName="[Actual]" displayFolder="" count="0" memberValueDatatype="7" unbalanced="0"/>
    <cacheHierarchy uniqueName="[Actual].[Account Code]" caption="Account Code" attribute="1" defaultMemberUniqueName="[Actual].[Account Code].[All]" allUniqueName="[Actual].[Account Code].[All]" dimensionUniqueName="[Actual]" displayFolder="" count="0" memberValueDatatype="20" unbalanced="0"/>
    <cacheHierarchy uniqueName="[Actual].[Account]" caption="Account" attribute="1" defaultMemberUniqueName="[Actual].[Account].[All]" allUniqueName="[Actual].[Account].[All]" dimensionUniqueName="[Actual]" displayFolder="" count="0" memberValueDatatype="130" unbalanced="0"/>
    <cacheHierarchy uniqueName="[Actual].[Value]" caption="Value" attribute="1" defaultMemberUniqueName="[Actual].[Value].[All]" allUniqueName="[Actual].[Value].[All]" dimensionUniqueName="[Actual]" displayFolder="" count="0" memberValueDatatype="5" unbalanced="0"/>
    <cacheHierarchy uniqueName="[Calendar Table].[Date]" caption="Date" attribute="1" time="1" defaultMemberUniqueName="[Calendar Table].[Date].[All]" allUniqueName="[Calendar Table].[Date].[All]" dimensionUniqueName="[Calendar Table]" displayFolder="" count="0" memberValueDatatype="7" unbalanced="0"/>
    <cacheHierarchy uniqueName="[Calendar Table].[End of Month]" caption="End of Month" attribute="1" time="1" defaultMemberUniqueName="[Calendar Table].[End of Month].[All]" allUniqueName="[Calendar Table].[End of Month].[All]" dimensionUniqueName="[Calendar Table]" displayFolder="" count="0" memberValueDatatype="7" unbalanced="0"/>
    <cacheHierarchy uniqueName="[Calendar Table].[Month]" caption="Month" attribute="1" defaultMemberUniqueName="[Calendar Table].[Month].[All]" allUniqueName="[Calendar Table].[Month].[All]" dimensionUniqueName="[Calendar Table]" displayFolder="" count="2" memberValueDatatype="20" unbalanced="0">
      <fieldsUsage count="2">
        <fieldUsage x="-1"/>
        <fieldUsage x="1"/>
      </fieldsUsage>
    </cacheHierarchy>
    <cacheHierarchy uniqueName="[Calendar Table].[Year]" caption="Year" attribute="1" defaultMemberUniqueName="[Calendar Table].[Year].[All]" allUniqueName="[Calendar Table].[Year].[All]" dimensionUniqueName="[Calendar Table]" displayFolder="" count="2" memberValueDatatype="20" unbalanced="0">
      <fieldsUsage count="2">
        <fieldUsage x="-1"/>
        <fieldUsage x="4"/>
      </fieldsUsage>
    </cacheHierarchy>
    <cacheHierarchy uniqueName="[Mapping].[Account Code]" caption="Account Code" attribute="1" defaultMemberUniqueName="[Mapping].[Account Code].[All]" allUniqueName="[Mapping].[Account Code].[All]" dimensionUniqueName="[Mapping]" displayFolder="" count="0" memberValueDatatype="20" unbalanced="0"/>
    <cacheHierarchy uniqueName="[Mapping].[Balance Check]" caption="Balance Check" attribute="1" defaultMemberUniqueName="[Mapping].[Balance Check].[All]" allUniqueName="[Mapping].[Balance Check].[All]" dimensionUniqueName="[Mapping]" displayFolder="" count="0" memberValueDatatype="130" unbalanced="0"/>
    <cacheHierarchy uniqueName="[Mapping].[Level 1]" caption="Level 1" attribute="1" defaultMemberUniqueName="[Mapping].[Level 1].[All]" allUniqueName="[Mapping].[Level 1].[All]" dimensionUniqueName="[Mapping]" displayFolder="" count="0" memberValueDatatype="130" unbalanced="0"/>
    <cacheHierarchy uniqueName="[Mapping].[Level 2]" caption="Level 2" attribute="1" defaultMemberUniqueName="[Mapping].[Level 2].[All]" allUniqueName="[Mapping].[Level 2].[All]" dimensionUniqueName="[Mapping]" displayFolder="" count="0" memberValueDatatype="130" unbalanced="0"/>
    <cacheHierarchy uniqueName="[Mapping].[Level 3]" caption="Level 3" attribute="1" defaultMemberUniqueName="[Mapping].[Level 3].[All]" allUniqueName="[Mapping].[Level 3].[All]" dimensionUniqueName="[Mapping]" displayFolder="" count="0" memberValueDatatype="130" unbalanced="0"/>
    <cacheHierarchy uniqueName="[Mapping].[Level 4]" caption="Level 4" attribute="1" defaultMemberUniqueName="[Mapping].[Level 4].[All]" allUniqueName="[Mapping].[Level 4].[All]" dimensionUniqueName="[Mapping]" displayFolder="" count="2" memberValueDatatype="130" unbalanced="0">
      <fieldsUsage count="2">
        <fieldUsage x="-1"/>
        <fieldUsage x="0"/>
      </fieldsUsage>
    </cacheHierarchy>
    <cacheHierarchy uniqueName="[Mapping].[Signage]" caption="Signage" attribute="1" defaultMemberUniqueName="[Mapping].[Signage].[All]" allUniqueName="[Mapping].[Signage].[All]" dimensionUniqueName="[Mapping]" displayFolder="" count="0" memberValueDatatype="20" unbalanced="0"/>
    <cacheHierarchy uniqueName="[Measures].[Sum of Value]" caption="Sum of Value" measure="1" displayFolder="" measureGroup="Actual" count="0">
      <extLst>
        <ext xmlns:x15="http://schemas.microsoft.com/office/spreadsheetml/2010/11/main" uri="{B97F6D7D-B522-45F9-BDA1-12C45D357490}">
          <x15:cacheHierarchy aggregatedColumn="3"/>
        </ext>
      </extLst>
    </cacheHierarchy>
    <cacheHierarchy uniqueName="[Measures].[Actual Sum]" caption="Actual Sum" measure="1" displayFolder="" measureGroup="Actual" count="0"/>
    <cacheHierarchy uniqueName="[Measures].[Actual Sum Display]" caption="Actual Sum Display" measure="1" displayFolder="" measureGroup="Actual" count="0"/>
    <cacheHierarchy uniqueName="[Measures].[Closing Balance Actual]" caption="Closing Balance Actual" measure="1" displayFolder="" measureGroup="Actual" count="0" oneField="1">
      <fieldsUsage count="1">
        <fieldUsage x="2"/>
      </fieldsUsage>
    </cacheHierarchy>
    <cacheHierarchy uniqueName="[Measures].[Closing Balance Last Year]" caption="Closing Balance Last Year" measure="1" displayFolder="" measureGroup="Actual" count="0" oneField="1">
      <fieldsUsage count="1">
        <fieldUsage x="3"/>
      </fieldsUsage>
    </cacheHierarchy>
    <cacheHierarchy uniqueName="[Measures].[Actual vs Last Year]" caption="Actual vs Last Year" measure="1" displayFolder="" measureGroup="Actual" count="0"/>
    <cacheHierarchy uniqueName="[Measures].[__XL_Count Actual]" caption="__XL_Count Actual" measure="1" displayFolder="" measureGroup="Actual" count="0" hidden="1"/>
    <cacheHierarchy uniqueName="[Measures].[__XL_Count Calendar Table]" caption="__XL_Count Calendar Table" measure="1" displayFolder="" measureGroup="Calendar Table" count="0" hidden="1"/>
    <cacheHierarchy uniqueName="[Measures].[__XL_Count Mapping]" caption="__XL_Count Mapping" measure="1" displayFolder="" measureGroup="Mapping" count="0" hidden="1"/>
    <cacheHierarchy uniqueName="[Measures].[__No measures defined]" caption="__No measures defined" measure="1" displayFolder="" count="0" hidden="1"/>
  </cacheHierarchies>
  <kpis count="0"/>
  <dimensions count="4">
    <dimension name="Actual" uniqueName="[Actual]" caption="Actual"/>
    <dimension name="Calendar Table" uniqueName="[Calendar Table]" caption="Calendar Table"/>
    <dimension name="Mapping" uniqueName="[Mapping]" caption="Mapping"/>
    <dimension measure="1" name="Measures" uniqueName="[Measures]" caption="Measures"/>
  </dimensions>
  <measureGroups count="3">
    <measureGroup name="Actual" caption="Actual"/>
    <measureGroup name="Calendar Table" caption="Calendar Table"/>
    <measureGroup name="Mapping" caption="Mapping"/>
  </measureGroups>
  <maps count="5">
    <map measureGroup="0" dimension="0"/>
    <map measureGroup="0" dimension="1"/>
    <map measureGroup="0" dimension="2"/>
    <map measureGroup="1" dimension="1"/>
    <map measureGroup="2" dimension="2"/>
  </maps>
  <extLst>
    <ext xmlns:x14="http://schemas.microsoft.com/office/spreadsheetml/2009/9/main" uri="{725AE2AE-9491-48be-B2B4-4EB974FC3084}">
      <x14:pivotCacheDefinition pivotCacheId="1623840237" supportSubqueryNonVisual="1" supportSubqueryCalcMem="1" supportAddCalcMems="1"/>
    </ext>
    <ext xmlns:x15="http://schemas.microsoft.com/office/spreadsheetml/2010/11/main" uri="{ABF5C744-AB39-4b91-8756-CFA1BBC848D5}">
      <x15:pivotCacheIdVersion cacheIdSupportedVersion="6" cacheIdCreatedVersion="7"/>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1170E98-9CBA-450B-951B-3856D3306DF9}" name="PivotChartTable1" cacheId="219" applyNumberFormats="0" applyBorderFormats="0" applyFontFormats="0" applyPatternFormats="0" applyAlignmentFormats="0" applyWidthHeightFormats="1" dataCaption="Values" updatedVersion="8" minRefreshableVersion="3" useAutoFormatting="1" itemPrintTitles="1" createdVersion="8" indent="0" multipleFieldFilters="0" chartFormat="1">
  <location ref="A3:C16"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
        <item x="0"/>
        <item x="1"/>
        <item x="2"/>
        <item x="3"/>
        <item x="4"/>
        <item x="5"/>
        <item x="6"/>
        <item x="7"/>
        <item x="8"/>
        <item x="9"/>
        <item x="10"/>
        <item x="11"/>
        <item t="default"/>
      </items>
    </pivotField>
    <pivotField dataField="1" showAll="0"/>
    <pivotField dataField="1" showAll="0"/>
    <pivotField allDrilled="1" showAll="0" dataSourceSort="1" defaultAttributeDrillState="1"/>
  </pivotFields>
  <rowFields count="1">
    <field x="1"/>
  </rowFields>
  <rowItems count="13">
    <i>
      <x/>
    </i>
    <i>
      <x v="1"/>
    </i>
    <i>
      <x v="2"/>
    </i>
    <i>
      <x v="3"/>
    </i>
    <i>
      <x v="4"/>
    </i>
    <i>
      <x v="5"/>
    </i>
    <i>
      <x v="6"/>
    </i>
    <i>
      <x v="7"/>
    </i>
    <i>
      <x v="8"/>
    </i>
    <i>
      <x v="9"/>
    </i>
    <i>
      <x v="10"/>
    </i>
    <i>
      <x v="11"/>
    </i>
    <i t="grand">
      <x/>
    </i>
  </rowItems>
  <colFields count="1">
    <field x="-2"/>
  </colFields>
  <colItems count="2">
    <i>
      <x/>
    </i>
    <i i="1">
      <x v="1"/>
    </i>
  </colItems>
  <pageFields count="1">
    <pageField fld="0" hier="13" name="[Mapping].[Level 4].&amp;[Cash at Bank]" cap="Cash at Bank"/>
  </pageFields>
  <dataFields count="2">
    <dataField fld="2" subtotal="count" baseField="0" baseItem="0"/>
    <dataField fld="3"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Hierarchies count="25">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 Table].[Year].&amp;[2023]"/>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
      </x15:pivotTableServerFormats>
    </ext>
    <ext xmlns:x15="http://schemas.microsoft.com/office/spreadsheetml/2010/11/main" uri="{44433962-1CF7-4059-B4EE-95C3D5FFCF73}">
      <x15:pivotTableData rowCount="13" columnCount="2" cacheId="1623840237">
        <x15:pivotRow count="2">
          <x15:c>
            <x15:v>465471.45</x15:v>
            <x15:x in="0"/>
          </x15:c>
          <x15:c>
            <x15:v>659105.65</x15:v>
            <x15:x in="0"/>
          </x15:c>
        </x15:pivotRow>
        <x15:pivotRow count="2">
          <x15:c>
            <x15:v>504343.23</x15:v>
            <x15:x in="0"/>
          </x15:c>
          <x15:c>
            <x15:v>696781.6</x15:v>
            <x15:x in="0"/>
          </x15:c>
        </x15:pivotRow>
        <x15:pivotRow count="2">
          <x15:c>
            <x15:v>529725.19999999995</x15:v>
            <x15:x in="0"/>
          </x15:c>
          <x15:c>
            <x15:v>732413.49</x15:v>
            <x15:x in="0"/>
          </x15:c>
        </x15:pivotRow>
        <x15:pivotRow count="2">
          <x15:c>
            <x15:v>536526.52</x15:v>
            <x15:x in="0"/>
          </x15:c>
          <x15:c>
            <x15:v>739600.31</x15:v>
            <x15:x in="0"/>
          </x15:c>
        </x15:pivotRow>
        <x15:pivotRow count="2">
          <x15:c>
            <x15:v>579033.19999999995</x15:v>
            <x15:x in="0"/>
          </x15:c>
          <x15:c>
            <x15:v>761669.88</x15:v>
            <x15:x in="0"/>
          </x15:c>
        </x15:pivotRow>
        <x15:pivotRow count="2">
          <x15:c>
            <x15:v>629675.98</x15:v>
            <x15:x in="0"/>
          </x15:c>
          <x15:c>
            <x15:v>808940.19</x15:v>
            <x15:x in="0"/>
          </x15:c>
        </x15:pivotRow>
        <x15:pivotRow count="2">
          <x15:c>
            <x15:v>451233.65</x15:v>
            <x15:x in="0"/>
          </x15:c>
          <x15:c>
            <x15:v>538522.66</x15:v>
            <x15:x in="0"/>
          </x15:c>
        </x15:pivotRow>
        <x15:pivotRow count="2">
          <x15:c t="e">
            <x15:v/>
            <x15:x in="0"/>
          </x15:c>
          <x15:c>
            <x15:v>260985.93</x15:v>
            <x15:x in="0"/>
          </x15:c>
        </x15:pivotRow>
        <x15:pivotRow count="2">
          <x15:c t="e">
            <x15:v/>
            <x15:x in="0"/>
          </x15:c>
          <x15:c>
            <x15:v>318682.57</x15:v>
            <x15:x in="0"/>
          </x15:c>
        </x15:pivotRow>
        <x15:pivotRow count="2">
          <x15:c t="e">
            <x15:v/>
            <x15:x in="0"/>
          </x15:c>
          <x15:c>
            <x15:v>329292.21999999997</x15:v>
            <x15:x in="0"/>
          </x15:c>
        </x15:pivotRow>
        <x15:pivotRow count="2">
          <x15:c t="e">
            <x15:v/>
            <x15:x in="0"/>
          </x15:c>
          <x15:c>
            <x15:v>397850.04</x15:v>
            <x15:x in="0"/>
          </x15:c>
        </x15:pivotRow>
        <x15:pivotRow count="2">
          <x15:c t="e">
            <x15:v/>
            <x15:x in="0"/>
          </x15:c>
          <x15:c>
            <x15:v>475273.27</x15:v>
            <x15:x in="0"/>
          </x15:c>
        </x15:pivotRow>
        <x15:pivotRow count="2">
          <x15:c t="e">
            <x15:v/>
            <x15:x in="0"/>
          </x15:c>
          <x15:c>
            <x15:v>475273.27</x15:v>
            <x15:x in="0"/>
          </x15:c>
        </x15:pivotRow>
      </x15:pivotTableData>
    </ext>
    <ext xmlns:x15="http://schemas.microsoft.com/office/spreadsheetml/2010/11/main" uri="{E67621CE-5B39-4880-91FE-76760E9C1902}">
      <x15:pivotTableUISettings>
        <x15:activeTabTopLevelEntity name="[Mapping]"/>
        <x15:activeTabTopLevelEntity name="[Calendar Table]"/>
        <x15:activeTabTopLevelEntity name="[Actual]"/>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15FC0A6-C19F-495E-9D8A-AAACEF926D33}" name="PivotTable1" cacheId="216" applyNumberFormats="0" applyBorderFormats="0" applyFontFormats="0" applyPatternFormats="0" applyAlignmentFormats="0" applyWidthHeightFormats="1" dataCaption="Values" tag="82d9a2f1-f0ac-4c05-982c-bce0abac2732" updatedVersion="8" minRefreshableVersion="3" rowGrandTotals="0" colGrandTotals="0" itemPrintTitles="1" createdVersion="8" indent="0" multipleFieldFilters="0">
  <location ref="A7:D32" firstHeaderRow="0" firstDataRow="1" firstDataCol="1"/>
  <pivotFields count="9">
    <pivotField axis="axisRow" allDrilled="1" subtotalTop="0" showAll="0" dataSourceSort="1" defaultAttributeDrillState="1">
      <items count="10">
        <item x="0"/>
        <item x="1"/>
        <item x="2"/>
        <item x="3"/>
        <item x="4"/>
        <item x="5"/>
        <item x="6"/>
        <item x="7"/>
        <item x="8"/>
        <item t="default"/>
      </items>
    </pivotField>
    <pivotField axis="axisRow" allDrilled="1" subtotalTop="0" showAll="0" dataSourceSort="1" defaultAttributeDrillState="1">
      <items count="3">
        <item x="0"/>
        <item x="1"/>
        <item t="default"/>
      </items>
    </pivotField>
    <pivotField axis="axisRow" allDrilled="1" subtotalTop="0" showAll="0" dataSourceSort="1" defaultAttributeDrillState="1">
      <items count="5">
        <item x="0"/>
        <item x="1"/>
        <item x="2" e="0"/>
        <item x="3" e="0"/>
        <item t="default"/>
      </items>
    </pivotField>
    <pivotField axis="axisRow" allDrilled="1" subtotalTop="0" showAll="0" dataSourceSort="1" defaultAttributeDrillState="1">
      <items count="4">
        <item x="0"/>
        <item x="1"/>
        <item x="2"/>
        <item t="default"/>
      </items>
    </pivotField>
    <pivotField allDrilled="1" subtotalTop="0" showAll="0" dataSourceSort="1" defaultAttributeDrillState="1"/>
    <pivotField allDrilled="1" subtotalTop="0" showAll="0" dataSourceSort="1" defaultAttributeDrillState="1"/>
    <pivotField dataField="1" subtotalTop="0" showAll="0"/>
    <pivotField dataField="1" subtotalTop="0" showAll="0"/>
    <pivotField dataField="1" subtotalTop="0" showAll="0"/>
  </pivotFields>
  <rowFields count="4">
    <field x="1"/>
    <field x="2"/>
    <field x="3"/>
    <field x="0"/>
  </rowFields>
  <rowItems count="25">
    <i>
      <x/>
    </i>
    <i r="1">
      <x/>
    </i>
    <i r="2">
      <x/>
    </i>
    <i r="3">
      <x/>
    </i>
    <i r="3">
      <x v="1"/>
    </i>
    <i t="default" r="2">
      <x/>
    </i>
    <i t="default" r="1">
      <x/>
    </i>
    <i r="1">
      <x v="1"/>
    </i>
    <i r="2">
      <x v="1"/>
    </i>
    <i r="3">
      <x v="2"/>
    </i>
    <i r="3">
      <x v="3"/>
    </i>
    <i t="default" r="2">
      <x v="1"/>
    </i>
    <i r="2">
      <x v="2"/>
    </i>
    <i r="3">
      <x v="4"/>
    </i>
    <i r="3">
      <x v="5"/>
    </i>
    <i r="3">
      <x v="6"/>
    </i>
    <i r="3">
      <x v="7"/>
    </i>
    <i r="3">
      <x v="8"/>
    </i>
    <i t="default" r="2">
      <x v="2"/>
    </i>
    <i t="default" r="1">
      <x v="1"/>
    </i>
    <i t="default">
      <x/>
    </i>
    <i>
      <x v="1"/>
    </i>
    <i r="1">
      <x v="2"/>
    </i>
    <i r="1">
      <x v="3"/>
    </i>
    <i t="default">
      <x v="1"/>
    </i>
  </rowItems>
  <colFields count="1">
    <field x="-2"/>
  </colFields>
  <colItems count="3">
    <i>
      <x/>
    </i>
    <i i="1">
      <x v="1"/>
    </i>
    <i i="2">
      <x v="2"/>
    </i>
  </colItems>
  <dataFields count="3">
    <dataField fld="6" subtotal="count" baseField="0" baseItem="0"/>
    <dataField fld="7" subtotal="count" baseField="0" baseItem="0"/>
    <dataField fld="8" subtotal="count" baseField="0" baseItem="0"/>
  </dataFields>
  <pivotHierarchies count="25">
    <pivotHierarchy dragToData="1"/>
    <pivotHierarchy dragToData="1"/>
    <pivotHierarchy dragToData="1"/>
    <pivotHierarchy dragToData="1"/>
    <pivotHierarchy dragToData="1"/>
    <pivotHierarchy dragToData="1"/>
    <pivotHierarchy multipleItemSelectionAllowed="1" dragToData="1">
      <members count="1" level="1">
        <member name="[Calendar Table].[Month].&amp;[7]"/>
      </members>
    </pivotHierarchy>
    <pivotHierarchy multipleItemSelectionAllowed="1" dragToData="1">
      <members count="1" level="1">
        <member name="[Calendar Table].[Year].&amp;[2023]"/>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4">
    <rowHierarchyUsage hierarchyUsage="10"/>
    <rowHierarchyUsage hierarchyUsage="11"/>
    <rowHierarchyUsage hierarchyUsage="12"/>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ctual]"/>
        <x15:activeTabTopLevelEntity name="[Calendar Table]"/>
        <x15:activeTabTopLevelEntity name="[Mapping]"/>
      </x15:pivotTableUISettings>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A0B52914-50AA-45AF-89E8-925AD949DA22}" sourceName="[Calendar Table].[Month]">
  <pivotTables>
    <pivotTable tabId="2" name="PivotTable1"/>
  </pivotTables>
  <data>
    <olap pivotCacheId="252053961">
      <levels count="2">
        <level uniqueName="[Calendar Table].[Month].[(All)]" sourceCaption="(All)" count="0"/>
        <level uniqueName="[Calendar Table].[Month].[Month]" sourceCaption="Month" count="12">
          <ranges>
            <range startItem="0">
              <i n="[Calendar Table].[Month].&amp;[1]" c="1"/>
              <i n="[Calendar Table].[Month].&amp;[2]" c="2"/>
              <i n="[Calendar Table].[Month].&amp;[3]" c="3"/>
              <i n="[Calendar Table].[Month].&amp;[4]" c="4"/>
              <i n="[Calendar Table].[Month].&amp;[5]" c="5"/>
              <i n="[Calendar Table].[Month].&amp;[6]" c="6"/>
              <i n="[Calendar Table].[Month].&amp;[7]" c="7"/>
              <i n="[Calendar Table].[Month].&amp;[8]" c="8"/>
              <i n="[Calendar Table].[Month].&amp;[9]" c="9"/>
              <i n="[Calendar Table].[Month].&amp;[10]" c="10"/>
              <i n="[Calendar Table].[Month].&amp;[11]" c="11"/>
              <i n="[Calendar Table].[Month].&amp;[12]" c="12"/>
            </range>
          </ranges>
        </level>
      </levels>
      <selections count="1">
        <selection n="[Calendar Table].[Month].&amp;[7]"/>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CE3EDC40-FAA7-4244-9B44-54EE3934A820}" sourceName="[Calendar Table].[Year]">
  <pivotTables>
    <pivotTable tabId="2" name="PivotTable1"/>
  </pivotTables>
  <data>
    <olap pivotCacheId="252053961">
      <levels count="2">
        <level uniqueName="[Calendar Table].[Year].[(All)]" sourceCaption="(All)" count="0"/>
        <level uniqueName="[Calendar Table].[Year].[Year]" sourceCaption="Year" count="2">
          <ranges>
            <range startItem="0">
              <i n="[Calendar Table].[Year].&amp;[2022]" c="2022"/>
              <i n="[Calendar Table].[Year].&amp;[2023]" c="2023"/>
            </range>
          </ranges>
        </level>
      </levels>
      <selections count="1">
        <selection n="[Calendar Table].[Year].&amp;[2023]"/>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1" xr10:uid="{C9299A7E-3D8F-46EB-9E97-23A544930E38}" sourceName="[Calendar Table].[Month]">
  <data>
    <olap pivotCacheId="258014255">
      <levels count="2">
        <level uniqueName="[Calendar Table].[Month].[(All)]" sourceCaption="(All)" count="0"/>
        <level uniqueName="[Calendar Table].[Month].[Month]" sourceCaption="Month" count="12">
          <ranges>
            <range startItem="0">
              <i n="[Calendar Table].[Month].&amp;[1]" c="1"/>
              <i n="[Calendar Table].[Month].&amp;[2]" c="2"/>
              <i n="[Calendar Table].[Month].&amp;[3]" c="3"/>
              <i n="[Calendar Table].[Month].&amp;[4]" c="4"/>
              <i n="[Calendar Table].[Month].&amp;[5]" c="5"/>
              <i n="[Calendar Table].[Month].&amp;[6]" c="6"/>
              <i n="[Calendar Table].[Month].&amp;[7]" c="7"/>
              <i n="[Calendar Table].[Month].&amp;[8]" c="8"/>
              <i n="[Calendar Table].[Month].&amp;[9]" c="9"/>
              <i n="[Calendar Table].[Month].&amp;[10]" c="10"/>
              <i n="[Calendar Table].[Month].&amp;[11]" c="11"/>
              <i n="[Calendar Table].[Month].&amp;[12]" c="12"/>
            </range>
          </ranges>
        </level>
      </levels>
      <selections count="1">
        <selection n="[Calendar Table].[Month].&amp;[7]"/>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6F8E47C8-8C8A-43F6-9F1A-7F2D64CAC824}" sourceName="[Calendar Table].[Year]">
  <data>
    <olap pivotCacheId="258014255">
      <levels count="2">
        <level uniqueName="[Calendar Table].[Year].[(All)]" sourceCaption="(All)" count="0"/>
        <level uniqueName="[Calendar Table].[Year].[Year]" sourceCaption="Year" count="2">
          <ranges>
            <range startItem="0">
              <i n="[Calendar Table].[Year].&amp;[2022]" c="2022"/>
              <i n="[Calendar Table].[Year].&amp;[2023]" c="2023"/>
            </range>
          </ranges>
        </level>
      </levels>
      <selections count="1">
        <selection n="[Calendar Table].[Year].&amp;[2023]"/>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C8F25514-995F-4033-84C7-B7259155C326}" cache="Slicer_Month" caption="Month" columnCount="12" level="1" rowHeight="249238"/>
  <slicer name="Year" xr10:uid="{FDAF8240-02DF-48EF-9C37-AC6B3E77BECB}" cache="Slicer_Year" caption="Year" columnCount="3" level="1" rowHeight="249238"/>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1" xr10:uid="{D9A64FC6-4801-4AF7-9DFB-D9C176FAC01A}" cache="Slicer_Month1" caption="Month" columnCount="12" level="1" rowHeight="249238"/>
  <slicer name="Year 1" xr10:uid="{B370FB20-886F-4C24-A16F-D22EEDE4F785}" cache="Slicer_Year1" caption="Year" columnCount="3" level="1" rowHeight="249238"/>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1479CD-9FDC-4292-9294-67DBF5EF9178}" name="Mapping" displayName="Mapping" ref="A1:G40" totalsRowShown="0">
  <autoFilter ref="A1:G40" xr:uid="{C01479CD-9FDC-4292-9294-67DBF5EF9178}"/>
  <tableColumns count="7">
    <tableColumn id="1" xr3:uid="{16133754-107F-4AC1-8CF6-538815675473}" name="Account Code" dataDxfId="4"/>
    <tableColumn id="2" xr3:uid="{ECA5D095-E134-4CD6-9829-541683601DFB}" name="Balance Check" dataDxfId="3"/>
    <tableColumn id="7" xr3:uid="{3CEAA332-12FD-4318-ADA8-CF1AC4BA358D}" name="Level 1" dataDxfId="2"/>
    <tableColumn id="6" xr3:uid="{841E0093-B11F-4B03-89A6-6F8C9B8FE23E}" name="Level 2" dataDxfId="1"/>
    <tableColumn id="3" xr3:uid="{6B502E43-65B2-4D6A-B7D4-3C5CFAD23D7A}" name="Level 3"/>
    <tableColumn id="4" xr3:uid="{150F603B-EA89-4C21-A78D-3179142F37F7}" name="Level 4"/>
    <tableColumn id="5" xr3:uid="{96EAC61B-0217-4303-9A8A-D3B0CDE1B925}" name="Signag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3B275-83F0-4587-A164-1CDB18E29247}">
  <dimension ref="A7:D32"/>
  <sheetViews>
    <sheetView zoomScale="115" zoomScaleNormal="115" workbookViewId="0">
      <selection activeCell="A7" sqref="A7"/>
    </sheetView>
  </sheetViews>
  <sheetFormatPr defaultRowHeight="14.25" x14ac:dyDescent="0.45"/>
  <cols>
    <col min="1" max="1" width="21.1328125" bestFit="1" customWidth="1"/>
    <col min="2" max="2" width="15.53125" customWidth="1"/>
    <col min="3" max="3" width="11.33203125" bestFit="1" customWidth="1"/>
    <col min="4" max="4" width="11.73046875" bestFit="1" customWidth="1"/>
  </cols>
  <sheetData>
    <row r="7" spans="1:4" x14ac:dyDescent="0.45">
      <c r="A7" s="3" t="s">
        <v>27</v>
      </c>
      <c r="B7" t="s">
        <v>34</v>
      </c>
      <c r="C7" t="s">
        <v>35</v>
      </c>
      <c r="D7" t="s">
        <v>36</v>
      </c>
    </row>
    <row r="8" spans="1:4" x14ac:dyDescent="0.45">
      <c r="A8" s="1" t="s">
        <v>7</v>
      </c>
      <c r="B8" s="4"/>
      <c r="C8" s="4"/>
      <c r="D8" s="4"/>
    </row>
    <row r="9" spans="1:4" x14ac:dyDescent="0.45">
      <c r="A9" s="5" t="s">
        <v>12</v>
      </c>
      <c r="B9" s="4"/>
      <c r="C9" s="4"/>
      <c r="D9" s="4"/>
    </row>
    <row r="10" spans="1:4" x14ac:dyDescent="0.45">
      <c r="A10" s="6" t="s">
        <v>12</v>
      </c>
      <c r="B10" s="4"/>
      <c r="C10" s="4"/>
      <c r="D10" s="4"/>
    </row>
    <row r="11" spans="1:4" x14ac:dyDescent="0.45">
      <c r="A11" s="7" t="s">
        <v>14</v>
      </c>
      <c r="B11" s="8">
        <v>0</v>
      </c>
      <c r="C11" s="8">
        <v>0</v>
      </c>
      <c r="D11" s="8">
        <v>0</v>
      </c>
    </row>
    <row r="12" spans="1:4" x14ac:dyDescent="0.45">
      <c r="A12" s="7" t="s">
        <v>13</v>
      </c>
      <c r="B12" s="8">
        <v>38056.210000000006</v>
      </c>
      <c r="C12" s="8">
        <v>34223.47</v>
      </c>
      <c r="D12" s="8">
        <v>3832.7400000000052</v>
      </c>
    </row>
    <row r="13" spans="1:4" x14ac:dyDescent="0.45">
      <c r="A13" s="6" t="s">
        <v>28</v>
      </c>
      <c r="B13" s="8">
        <v>38056.210000000006</v>
      </c>
      <c r="C13" s="8">
        <v>34223.47</v>
      </c>
      <c r="D13" s="8">
        <v>3832.7400000000052</v>
      </c>
    </row>
    <row r="14" spans="1:4" x14ac:dyDescent="0.45">
      <c r="A14" s="5" t="s">
        <v>28</v>
      </c>
      <c r="B14" s="8">
        <v>38056.210000000006</v>
      </c>
      <c r="C14" s="8">
        <v>34223.47</v>
      </c>
      <c r="D14" s="8">
        <v>3832.7400000000052</v>
      </c>
    </row>
    <row r="15" spans="1:4" x14ac:dyDescent="0.45">
      <c r="A15" s="5" t="s">
        <v>8</v>
      </c>
      <c r="B15" s="4"/>
      <c r="C15" s="4"/>
      <c r="D15" s="4"/>
    </row>
    <row r="16" spans="1:4" x14ac:dyDescent="0.45">
      <c r="A16" s="6" t="s">
        <v>9</v>
      </c>
      <c r="B16" s="4"/>
      <c r="C16" s="4"/>
      <c r="D16" s="4"/>
    </row>
    <row r="17" spans="1:4" x14ac:dyDescent="0.45">
      <c r="A17" s="7" t="s">
        <v>11</v>
      </c>
      <c r="B17" s="8">
        <v>451233.65</v>
      </c>
      <c r="C17" s="8">
        <v>538522.66</v>
      </c>
      <c r="D17" s="8">
        <v>-87289.010000000009</v>
      </c>
    </row>
    <row r="18" spans="1:4" x14ac:dyDescent="0.45">
      <c r="A18" s="7" t="s">
        <v>10</v>
      </c>
      <c r="B18" s="8">
        <v>114702.69</v>
      </c>
      <c r="C18" s="8">
        <v>104812.59</v>
      </c>
      <c r="D18" s="8">
        <v>9890.1000000000058</v>
      </c>
    </row>
    <row r="19" spans="1:4" x14ac:dyDescent="0.45">
      <c r="A19" s="6" t="s">
        <v>29</v>
      </c>
      <c r="B19" s="8">
        <v>565936.34000000008</v>
      </c>
      <c r="C19" s="8">
        <v>643335.25</v>
      </c>
      <c r="D19" s="8">
        <v>-77398.909999999916</v>
      </c>
    </row>
    <row r="20" spans="1:4" x14ac:dyDescent="0.45">
      <c r="A20" s="6" t="s">
        <v>15</v>
      </c>
      <c r="B20" s="4"/>
      <c r="C20" s="4"/>
      <c r="D20" s="4"/>
    </row>
    <row r="21" spans="1:4" x14ac:dyDescent="0.45">
      <c r="A21" s="7" t="s">
        <v>1</v>
      </c>
      <c r="B21" s="8">
        <v>-9179.69</v>
      </c>
      <c r="C21" s="8">
        <v>-8543.4699999999993</v>
      </c>
      <c r="D21" s="8">
        <v>-636.22000000000116</v>
      </c>
    </row>
    <row r="22" spans="1:4" x14ac:dyDescent="0.45">
      <c r="A22" s="7" t="s">
        <v>17</v>
      </c>
      <c r="B22" s="8">
        <v>-25136.86</v>
      </c>
      <c r="C22" s="8">
        <v>-20932.96</v>
      </c>
      <c r="D22" s="8">
        <v>-4203.9000000000015</v>
      </c>
    </row>
    <row r="23" spans="1:4" x14ac:dyDescent="0.45">
      <c r="A23" s="7" t="s">
        <v>18</v>
      </c>
      <c r="B23" s="8">
        <v>-371940.24</v>
      </c>
      <c r="C23" s="8">
        <v>-437010.87</v>
      </c>
      <c r="D23" s="8">
        <v>65070.630000000005</v>
      </c>
    </row>
    <row r="24" spans="1:4" x14ac:dyDescent="0.45">
      <c r="A24" s="7" t="s">
        <v>16</v>
      </c>
      <c r="B24" s="8">
        <v>-27982.22</v>
      </c>
      <c r="C24" s="8">
        <v>-26806.6</v>
      </c>
      <c r="D24" s="8">
        <v>-1175.6200000000026</v>
      </c>
    </row>
    <row r="25" spans="1:4" x14ac:dyDescent="0.45">
      <c r="A25" s="7" t="s">
        <v>2</v>
      </c>
      <c r="B25" s="8">
        <v>-15316.45</v>
      </c>
      <c r="C25" s="8">
        <v>-11443.89</v>
      </c>
      <c r="D25" s="8">
        <v>-3872.5600000000013</v>
      </c>
    </row>
    <row r="26" spans="1:4" x14ac:dyDescent="0.45">
      <c r="A26" s="6" t="s">
        <v>30</v>
      </c>
      <c r="B26" s="8">
        <v>-449555.45999999996</v>
      </c>
      <c r="C26" s="8">
        <v>-504737.79</v>
      </c>
      <c r="D26" s="8">
        <v>55182.330000000016</v>
      </c>
    </row>
    <row r="27" spans="1:4" x14ac:dyDescent="0.45">
      <c r="A27" s="5" t="s">
        <v>31</v>
      </c>
      <c r="B27" s="8">
        <v>116380.88000000018</v>
      </c>
      <c r="C27" s="8">
        <v>138597.46000000008</v>
      </c>
      <c r="D27" s="8">
        <v>-22216.5799999999</v>
      </c>
    </row>
    <row r="28" spans="1:4" x14ac:dyDescent="0.45">
      <c r="A28" s="1" t="s">
        <v>32</v>
      </c>
      <c r="B28" s="8">
        <v>154437.09000000032</v>
      </c>
      <c r="C28" s="8">
        <v>172820.93000000005</v>
      </c>
      <c r="D28" s="8">
        <v>-18383.839999999735</v>
      </c>
    </row>
    <row r="29" spans="1:4" x14ac:dyDescent="0.45">
      <c r="A29" s="1" t="s">
        <v>19</v>
      </c>
      <c r="B29" s="4"/>
      <c r="C29" s="4"/>
      <c r="D29" s="4"/>
    </row>
    <row r="30" spans="1:4" x14ac:dyDescent="0.45">
      <c r="A30" s="5" t="s">
        <v>4</v>
      </c>
      <c r="B30" s="8">
        <v>107282.91999999995</v>
      </c>
      <c r="C30" s="8">
        <v>104192.04999999999</v>
      </c>
      <c r="D30" s="8">
        <v>3090.8699999999662</v>
      </c>
    </row>
    <row r="31" spans="1:4" x14ac:dyDescent="0.45">
      <c r="A31" s="5" t="s">
        <v>19</v>
      </c>
      <c r="B31" s="8">
        <v>47154.170000000013</v>
      </c>
      <c r="C31" s="8">
        <v>68628.88</v>
      </c>
      <c r="D31" s="8">
        <v>-21474.709999999992</v>
      </c>
    </row>
    <row r="32" spans="1:4" x14ac:dyDescent="0.45">
      <c r="A32" s="1" t="s">
        <v>33</v>
      </c>
      <c r="B32" s="8">
        <v>154437.08999999997</v>
      </c>
      <c r="C32" s="8">
        <v>172820.93</v>
      </c>
      <c r="D32" s="8">
        <v>-18383.840000000026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BB0F-843E-4DA7-9DA3-E73FFA8EBF8A}">
  <dimension ref="A1:G40"/>
  <sheetViews>
    <sheetView workbookViewId="0">
      <selection activeCell="D7" sqref="D7"/>
    </sheetView>
  </sheetViews>
  <sheetFormatPr defaultRowHeight="14.25" x14ac:dyDescent="0.45"/>
  <cols>
    <col min="1" max="1" width="14" bestFit="1" customWidth="1"/>
    <col min="2" max="2" width="18.53125" customWidth="1"/>
    <col min="3" max="3" width="12" customWidth="1"/>
    <col min="4" max="6" width="16.265625" bestFit="1" customWidth="1"/>
    <col min="7" max="7" width="14.796875" bestFit="1" customWidth="1"/>
  </cols>
  <sheetData>
    <row r="1" spans="1:7" x14ac:dyDescent="0.45">
      <c r="A1" s="1" t="s">
        <v>0</v>
      </c>
      <c r="B1" s="1" t="s">
        <v>21</v>
      </c>
      <c r="C1" s="1" t="s">
        <v>22</v>
      </c>
      <c r="D1" s="1" t="s">
        <v>23</v>
      </c>
      <c r="E1" t="s">
        <v>24</v>
      </c>
      <c r="F1" t="s">
        <v>25</v>
      </c>
      <c r="G1" s="1" t="s">
        <v>26</v>
      </c>
    </row>
    <row r="2" spans="1:7" x14ac:dyDescent="0.45">
      <c r="A2" s="2">
        <v>200</v>
      </c>
      <c r="B2" s="1" t="s">
        <v>6</v>
      </c>
      <c r="C2" t="s">
        <v>19</v>
      </c>
      <c r="D2" t="s">
        <v>4</v>
      </c>
      <c r="E2" t="s">
        <v>4</v>
      </c>
      <c r="F2" t="s">
        <v>4</v>
      </c>
      <c r="G2">
        <v>-1</v>
      </c>
    </row>
    <row r="3" spans="1:7" x14ac:dyDescent="0.45">
      <c r="A3" s="2">
        <v>220</v>
      </c>
      <c r="B3" s="1" t="s">
        <v>6</v>
      </c>
      <c r="C3" t="s">
        <v>19</v>
      </c>
      <c r="D3" t="s">
        <v>4</v>
      </c>
      <c r="E3" t="s">
        <v>4</v>
      </c>
      <c r="F3" t="s">
        <v>4</v>
      </c>
      <c r="G3">
        <v>-1</v>
      </c>
    </row>
    <row r="4" spans="1:7" x14ac:dyDescent="0.45">
      <c r="A4" s="2">
        <v>260</v>
      </c>
      <c r="B4" s="1" t="s">
        <v>6</v>
      </c>
      <c r="C4" t="s">
        <v>19</v>
      </c>
      <c r="D4" t="s">
        <v>4</v>
      </c>
      <c r="E4" t="s">
        <v>4</v>
      </c>
      <c r="F4" t="s">
        <v>4</v>
      </c>
      <c r="G4">
        <v>-1</v>
      </c>
    </row>
    <row r="5" spans="1:7" x14ac:dyDescent="0.45">
      <c r="A5" s="2">
        <v>310</v>
      </c>
      <c r="B5" s="1" t="s">
        <v>6</v>
      </c>
      <c r="C5" t="s">
        <v>19</v>
      </c>
      <c r="D5" t="s">
        <v>4</v>
      </c>
      <c r="E5" t="s">
        <v>4</v>
      </c>
      <c r="F5" t="s">
        <v>4</v>
      </c>
      <c r="G5">
        <v>-1</v>
      </c>
    </row>
    <row r="6" spans="1:7" x14ac:dyDescent="0.45">
      <c r="A6" s="2">
        <v>320</v>
      </c>
      <c r="B6" s="1" t="s">
        <v>6</v>
      </c>
      <c r="C6" t="s">
        <v>19</v>
      </c>
      <c r="D6" t="s">
        <v>4</v>
      </c>
      <c r="E6" t="s">
        <v>4</v>
      </c>
      <c r="F6" t="s">
        <v>4</v>
      </c>
      <c r="G6">
        <v>-1</v>
      </c>
    </row>
    <row r="7" spans="1:7" x14ac:dyDescent="0.45">
      <c r="A7" s="2">
        <v>325</v>
      </c>
      <c r="B7" s="1" t="s">
        <v>6</v>
      </c>
      <c r="C7" t="s">
        <v>19</v>
      </c>
      <c r="D7" t="s">
        <v>4</v>
      </c>
      <c r="E7" t="s">
        <v>4</v>
      </c>
      <c r="F7" t="s">
        <v>4</v>
      </c>
      <c r="G7">
        <v>-1</v>
      </c>
    </row>
    <row r="8" spans="1:7" x14ac:dyDescent="0.45">
      <c r="A8" s="2">
        <v>400</v>
      </c>
      <c r="B8" s="1" t="s">
        <v>6</v>
      </c>
      <c r="C8" t="s">
        <v>19</v>
      </c>
      <c r="D8" t="s">
        <v>4</v>
      </c>
      <c r="E8" t="s">
        <v>4</v>
      </c>
      <c r="F8" t="s">
        <v>4</v>
      </c>
      <c r="G8">
        <v>-1</v>
      </c>
    </row>
    <row r="9" spans="1:7" x14ac:dyDescent="0.45">
      <c r="A9" s="2">
        <v>404</v>
      </c>
      <c r="B9" s="1" t="s">
        <v>6</v>
      </c>
      <c r="C9" t="s">
        <v>19</v>
      </c>
      <c r="D9" t="s">
        <v>4</v>
      </c>
      <c r="E9" t="s">
        <v>4</v>
      </c>
      <c r="F9" t="s">
        <v>4</v>
      </c>
      <c r="G9">
        <v>-1</v>
      </c>
    </row>
    <row r="10" spans="1:7" x14ac:dyDescent="0.45">
      <c r="A10" s="2">
        <v>408</v>
      </c>
      <c r="B10" s="1" t="s">
        <v>6</v>
      </c>
      <c r="C10" t="s">
        <v>19</v>
      </c>
      <c r="D10" t="s">
        <v>4</v>
      </c>
      <c r="E10" t="s">
        <v>4</v>
      </c>
      <c r="F10" t="s">
        <v>4</v>
      </c>
      <c r="G10">
        <v>-1</v>
      </c>
    </row>
    <row r="11" spans="1:7" x14ac:dyDescent="0.45">
      <c r="A11" s="2">
        <v>412</v>
      </c>
      <c r="B11" s="1" t="s">
        <v>6</v>
      </c>
      <c r="C11" t="s">
        <v>19</v>
      </c>
      <c r="D11" t="s">
        <v>4</v>
      </c>
      <c r="E11" t="s">
        <v>4</v>
      </c>
      <c r="F11" t="s">
        <v>4</v>
      </c>
      <c r="G11">
        <v>-1</v>
      </c>
    </row>
    <row r="12" spans="1:7" x14ac:dyDescent="0.45">
      <c r="A12" s="2">
        <v>416</v>
      </c>
      <c r="B12" s="1" t="s">
        <v>6</v>
      </c>
      <c r="C12" t="s">
        <v>19</v>
      </c>
      <c r="D12" t="s">
        <v>4</v>
      </c>
      <c r="E12" t="s">
        <v>4</v>
      </c>
      <c r="F12" t="s">
        <v>4</v>
      </c>
      <c r="G12">
        <v>-1</v>
      </c>
    </row>
    <row r="13" spans="1:7" x14ac:dyDescent="0.45">
      <c r="A13" s="2">
        <v>429</v>
      </c>
      <c r="B13" s="1" t="s">
        <v>6</v>
      </c>
      <c r="C13" t="s">
        <v>19</v>
      </c>
      <c r="D13" t="s">
        <v>4</v>
      </c>
      <c r="E13" t="s">
        <v>4</v>
      </c>
      <c r="F13" t="s">
        <v>4</v>
      </c>
      <c r="G13">
        <v>-1</v>
      </c>
    </row>
    <row r="14" spans="1:7" x14ac:dyDescent="0.45">
      <c r="A14" s="2">
        <v>433</v>
      </c>
      <c r="B14" s="1" t="s">
        <v>6</v>
      </c>
      <c r="C14" t="s">
        <v>19</v>
      </c>
      <c r="D14" t="s">
        <v>4</v>
      </c>
      <c r="E14" t="s">
        <v>4</v>
      </c>
      <c r="F14" t="s">
        <v>4</v>
      </c>
      <c r="G14">
        <v>-1</v>
      </c>
    </row>
    <row r="15" spans="1:7" x14ac:dyDescent="0.45">
      <c r="A15" s="2">
        <v>445</v>
      </c>
      <c r="B15" s="1" t="s">
        <v>6</v>
      </c>
      <c r="C15" t="s">
        <v>19</v>
      </c>
      <c r="D15" t="s">
        <v>4</v>
      </c>
      <c r="E15" t="s">
        <v>4</v>
      </c>
      <c r="F15" t="s">
        <v>4</v>
      </c>
      <c r="G15">
        <v>-1</v>
      </c>
    </row>
    <row r="16" spans="1:7" x14ac:dyDescent="0.45">
      <c r="A16" s="2">
        <v>449</v>
      </c>
      <c r="B16" s="1" t="s">
        <v>6</v>
      </c>
      <c r="C16" t="s">
        <v>19</v>
      </c>
      <c r="D16" t="s">
        <v>4</v>
      </c>
      <c r="E16" t="s">
        <v>4</v>
      </c>
      <c r="F16" t="s">
        <v>4</v>
      </c>
      <c r="G16">
        <v>-1</v>
      </c>
    </row>
    <row r="17" spans="1:7" x14ac:dyDescent="0.45">
      <c r="A17" s="2">
        <v>463</v>
      </c>
      <c r="B17" s="1" t="s">
        <v>6</v>
      </c>
      <c r="C17" t="s">
        <v>19</v>
      </c>
      <c r="D17" t="s">
        <v>4</v>
      </c>
      <c r="E17" t="s">
        <v>4</v>
      </c>
      <c r="F17" t="s">
        <v>4</v>
      </c>
      <c r="G17">
        <v>-1</v>
      </c>
    </row>
    <row r="18" spans="1:7" x14ac:dyDescent="0.45">
      <c r="A18" s="2">
        <v>465</v>
      </c>
      <c r="B18" s="1" t="s">
        <v>6</v>
      </c>
      <c r="C18" t="s">
        <v>19</v>
      </c>
      <c r="D18" t="s">
        <v>4</v>
      </c>
      <c r="E18" t="s">
        <v>4</v>
      </c>
      <c r="F18" t="s">
        <v>4</v>
      </c>
      <c r="G18">
        <v>-1</v>
      </c>
    </row>
    <row r="19" spans="1:7" x14ac:dyDescent="0.45">
      <c r="A19" s="2">
        <v>469</v>
      </c>
      <c r="B19" s="1" t="s">
        <v>6</v>
      </c>
      <c r="C19" t="s">
        <v>19</v>
      </c>
      <c r="D19" t="s">
        <v>4</v>
      </c>
      <c r="E19" t="s">
        <v>4</v>
      </c>
      <c r="F19" t="s">
        <v>4</v>
      </c>
      <c r="G19">
        <v>-1</v>
      </c>
    </row>
    <row r="20" spans="1:7" x14ac:dyDescent="0.45">
      <c r="A20" s="2">
        <v>473</v>
      </c>
      <c r="B20" s="1" t="s">
        <v>6</v>
      </c>
      <c r="C20" t="s">
        <v>19</v>
      </c>
      <c r="D20" t="s">
        <v>4</v>
      </c>
      <c r="E20" t="s">
        <v>4</v>
      </c>
      <c r="F20" t="s">
        <v>4</v>
      </c>
      <c r="G20">
        <v>-1</v>
      </c>
    </row>
    <row r="21" spans="1:7" x14ac:dyDescent="0.45">
      <c r="A21" s="2">
        <v>477</v>
      </c>
      <c r="B21" s="1" t="s">
        <v>6</v>
      </c>
      <c r="C21" t="s">
        <v>19</v>
      </c>
      <c r="D21" t="s">
        <v>4</v>
      </c>
      <c r="E21" t="s">
        <v>4</v>
      </c>
      <c r="F21" t="s">
        <v>4</v>
      </c>
      <c r="G21">
        <v>-1</v>
      </c>
    </row>
    <row r="22" spans="1:7" x14ac:dyDescent="0.45">
      <c r="A22" s="2">
        <v>479</v>
      </c>
      <c r="B22" s="1" t="s">
        <v>6</v>
      </c>
      <c r="C22" t="s">
        <v>19</v>
      </c>
      <c r="D22" t="s">
        <v>4</v>
      </c>
      <c r="E22" t="s">
        <v>4</v>
      </c>
      <c r="F22" t="s">
        <v>4</v>
      </c>
      <c r="G22">
        <v>-1</v>
      </c>
    </row>
    <row r="23" spans="1:7" x14ac:dyDescent="0.45">
      <c r="A23" s="2">
        <v>480</v>
      </c>
      <c r="B23" s="1" t="s">
        <v>6</v>
      </c>
      <c r="C23" t="s">
        <v>19</v>
      </c>
      <c r="D23" t="s">
        <v>4</v>
      </c>
      <c r="E23" t="s">
        <v>4</v>
      </c>
      <c r="F23" t="s">
        <v>4</v>
      </c>
      <c r="G23">
        <v>-1</v>
      </c>
    </row>
    <row r="24" spans="1:7" x14ac:dyDescent="0.45">
      <c r="A24" s="2">
        <v>482</v>
      </c>
      <c r="B24" s="1" t="s">
        <v>6</v>
      </c>
      <c r="C24" t="s">
        <v>19</v>
      </c>
      <c r="D24" t="s">
        <v>4</v>
      </c>
      <c r="E24" t="s">
        <v>4</v>
      </c>
      <c r="F24" t="s">
        <v>4</v>
      </c>
      <c r="G24">
        <v>-1</v>
      </c>
    </row>
    <row r="25" spans="1:7" x14ac:dyDescent="0.45">
      <c r="A25" s="2">
        <v>500</v>
      </c>
      <c r="B25" s="1" t="s">
        <v>6</v>
      </c>
      <c r="C25" t="s">
        <v>19</v>
      </c>
      <c r="D25" t="s">
        <v>4</v>
      </c>
      <c r="E25" t="s">
        <v>4</v>
      </c>
      <c r="F25" t="s">
        <v>4</v>
      </c>
      <c r="G25">
        <v>-1</v>
      </c>
    </row>
    <row r="26" spans="1:7" x14ac:dyDescent="0.45">
      <c r="A26" s="2">
        <v>610</v>
      </c>
      <c r="B26" s="1" t="s">
        <v>6</v>
      </c>
      <c r="C26" t="s">
        <v>7</v>
      </c>
      <c r="D26" t="s">
        <v>8</v>
      </c>
      <c r="E26" t="s">
        <v>9</v>
      </c>
      <c r="F26" t="s">
        <v>10</v>
      </c>
      <c r="G26">
        <v>1</v>
      </c>
    </row>
    <row r="27" spans="1:7" x14ac:dyDescent="0.45">
      <c r="A27" s="2">
        <v>650</v>
      </c>
      <c r="B27" s="1" t="s">
        <v>6</v>
      </c>
      <c r="C27" t="s">
        <v>7</v>
      </c>
      <c r="D27" t="s">
        <v>8</v>
      </c>
      <c r="E27" t="s">
        <v>9</v>
      </c>
      <c r="F27" t="s">
        <v>11</v>
      </c>
      <c r="G27">
        <v>1</v>
      </c>
    </row>
    <row r="28" spans="1:7" x14ac:dyDescent="0.45">
      <c r="A28" s="2">
        <v>710</v>
      </c>
      <c r="B28" s="1" t="s">
        <v>6</v>
      </c>
      <c r="C28" t="s">
        <v>7</v>
      </c>
      <c r="D28" t="s">
        <v>12</v>
      </c>
      <c r="E28" t="s">
        <v>12</v>
      </c>
      <c r="F28" t="s">
        <v>13</v>
      </c>
      <c r="G28">
        <v>1</v>
      </c>
    </row>
    <row r="29" spans="1:7" x14ac:dyDescent="0.45">
      <c r="A29" s="2">
        <v>711</v>
      </c>
      <c r="B29" s="1" t="s">
        <v>6</v>
      </c>
      <c r="C29" t="s">
        <v>7</v>
      </c>
      <c r="D29" t="s">
        <v>12</v>
      </c>
      <c r="E29" t="s">
        <v>12</v>
      </c>
      <c r="F29" t="s">
        <v>13</v>
      </c>
      <c r="G29">
        <v>1</v>
      </c>
    </row>
    <row r="30" spans="1:7" x14ac:dyDescent="0.45">
      <c r="A30" s="2">
        <v>770</v>
      </c>
      <c r="B30" s="1" t="s">
        <v>6</v>
      </c>
      <c r="C30" t="s">
        <v>7</v>
      </c>
      <c r="D30" t="s">
        <v>12</v>
      </c>
      <c r="E30" t="s">
        <v>12</v>
      </c>
      <c r="F30" t="s">
        <v>14</v>
      </c>
      <c r="G30">
        <v>1</v>
      </c>
    </row>
    <row r="31" spans="1:7" x14ac:dyDescent="0.45">
      <c r="A31" s="2">
        <v>771</v>
      </c>
      <c r="B31" s="1" t="s">
        <v>6</v>
      </c>
      <c r="C31" t="s">
        <v>7</v>
      </c>
      <c r="D31" t="s">
        <v>12</v>
      </c>
      <c r="E31" t="s">
        <v>12</v>
      </c>
      <c r="F31" t="s">
        <v>14</v>
      </c>
      <c r="G31">
        <v>1</v>
      </c>
    </row>
    <row r="32" spans="1:7" x14ac:dyDescent="0.45">
      <c r="A32" s="2">
        <v>800</v>
      </c>
      <c r="B32" s="1" t="s">
        <v>6</v>
      </c>
      <c r="C32" t="s">
        <v>7</v>
      </c>
      <c r="D32" t="s">
        <v>8</v>
      </c>
      <c r="E32" t="s">
        <v>15</v>
      </c>
      <c r="F32" t="s">
        <v>16</v>
      </c>
      <c r="G32">
        <v>1</v>
      </c>
    </row>
    <row r="33" spans="1:7" x14ac:dyDescent="0.45">
      <c r="A33" s="2">
        <v>805</v>
      </c>
      <c r="B33" s="1" t="s">
        <v>6</v>
      </c>
      <c r="C33" t="s">
        <v>7</v>
      </c>
      <c r="D33" t="s">
        <v>8</v>
      </c>
      <c r="E33" t="s">
        <v>15</v>
      </c>
      <c r="F33" t="s">
        <v>1</v>
      </c>
      <c r="G33">
        <v>1</v>
      </c>
    </row>
    <row r="34" spans="1:7" x14ac:dyDescent="0.45">
      <c r="A34" s="2">
        <v>820</v>
      </c>
      <c r="B34" s="1" t="s">
        <v>6</v>
      </c>
      <c r="C34" t="s">
        <v>7</v>
      </c>
      <c r="D34" t="s">
        <v>8</v>
      </c>
      <c r="E34" t="s">
        <v>15</v>
      </c>
      <c r="F34" t="s">
        <v>2</v>
      </c>
      <c r="G34">
        <v>1</v>
      </c>
    </row>
    <row r="35" spans="1:7" x14ac:dyDescent="0.45">
      <c r="A35" s="2">
        <v>825</v>
      </c>
      <c r="B35" s="1" t="s">
        <v>6</v>
      </c>
      <c r="C35" t="s">
        <v>7</v>
      </c>
      <c r="D35" t="s">
        <v>8</v>
      </c>
      <c r="E35" t="s">
        <v>15</v>
      </c>
      <c r="F35" t="s">
        <v>17</v>
      </c>
      <c r="G35">
        <v>1</v>
      </c>
    </row>
    <row r="36" spans="1:7" x14ac:dyDescent="0.45">
      <c r="A36" s="2">
        <v>826</v>
      </c>
      <c r="B36" s="1" t="s">
        <v>6</v>
      </c>
      <c r="C36" t="s">
        <v>7</v>
      </c>
      <c r="D36" t="s">
        <v>8</v>
      </c>
      <c r="E36" t="s">
        <v>15</v>
      </c>
      <c r="F36" t="s">
        <v>17</v>
      </c>
      <c r="G36">
        <v>1</v>
      </c>
    </row>
    <row r="37" spans="1:7" x14ac:dyDescent="0.45">
      <c r="A37" s="2">
        <v>830</v>
      </c>
      <c r="B37" s="1" t="s">
        <v>6</v>
      </c>
      <c r="C37" t="s">
        <v>7</v>
      </c>
      <c r="D37" t="s">
        <v>8</v>
      </c>
      <c r="E37" t="s">
        <v>15</v>
      </c>
      <c r="F37" t="s">
        <v>18</v>
      </c>
      <c r="G37">
        <v>1</v>
      </c>
    </row>
    <row r="38" spans="1:7" x14ac:dyDescent="0.45">
      <c r="A38" s="2">
        <v>950</v>
      </c>
      <c r="B38" s="1" t="s">
        <v>6</v>
      </c>
      <c r="C38" t="s">
        <v>19</v>
      </c>
      <c r="D38" t="s">
        <v>19</v>
      </c>
      <c r="E38" t="s">
        <v>19</v>
      </c>
      <c r="F38" t="s">
        <v>20</v>
      </c>
      <c r="G38">
        <v>-1</v>
      </c>
    </row>
    <row r="39" spans="1:7" x14ac:dyDescent="0.45">
      <c r="A39" s="2" t="s">
        <v>3</v>
      </c>
      <c r="B39" s="1" t="s">
        <v>6</v>
      </c>
      <c r="C39" t="s">
        <v>19</v>
      </c>
      <c r="D39" t="s">
        <v>19</v>
      </c>
      <c r="E39" t="s">
        <v>19</v>
      </c>
      <c r="F39" t="s">
        <v>4</v>
      </c>
      <c r="G39">
        <v>-1</v>
      </c>
    </row>
    <row r="40" spans="1:7" x14ac:dyDescent="0.45">
      <c r="A40" s="2">
        <v>980</v>
      </c>
      <c r="B40" s="1" t="s">
        <v>6</v>
      </c>
      <c r="C40" t="s">
        <v>19</v>
      </c>
      <c r="D40" t="s">
        <v>19</v>
      </c>
      <c r="E40" t="s">
        <v>19</v>
      </c>
      <c r="F40" t="s">
        <v>5</v>
      </c>
      <c r="G40">
        <v>-1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A47E-7AB1-4581-985B-F7FD2BE401BA}">
  <dimension ref="A7:D33"/>
  <sheetViews>
    <sheetView tabSelected="1" zoomScale="115" zoomScaleNormal="115" workbookViewId="0">
      <selection activeCell="A5" sqref="A5"/>
    </sheetView>
  </sheetViews>
  <sheetFormatPr defaultRowHeight="14.25" x14ac:dyDescent="0.45"/>
  <cols>
    <col min="1" max="1" width="21.1328125" bestFit="1" customWidth="1"/>
    <col min="2" max="2" width="15.53125" customWidth="1"/>
    <col min="3" max="3" width="11.33203125" bestFit="1" customWidth="1"/>
    <col min="4" max="4" width="11.73046875" bestFit="1" customWidth="1"/>
  </cols>
  <sheetData>
    <row r="7" spans="1:4" x14ac:dyDescent="0.45">
      <c r="A7" t="s">
        <v>27</v>
      </c>
      <c r="B7" s="9" t="str" vm="8">
        <f>CUBEMEMBER("ThisWorkbookDataModel","[Measures].[Closing Balance Actual]","Actual")</f>
        <v>Actual</v>
      </c>
      <c r="C7" s="9" t="str" vm="4">
        <f>CUBEMEMBER("ThisWorkbookDataModel","[Measures].[Closing Balance Last Year]","Last Year")</f>
        <v>Last Year</v>
      </c>
      <c r="D7" s="9" t="str" vm="19">
        <f>CUBEMEMBER("ThisWorkbookDataModel","[Measures].[Actual vs Last Year]")</f>
        <v>Actual vs Last Year</v>
      </c>
    </row>
    <row r="8" spans="1:4" x14ac:dyDescent="0.45">
      <c r="A8" s="1" t="str" vm="7">
        <f>CUBEMEMBER("ThisWorkbookDataModel",{"[Mapping].[Level 1].&amp;[Net Assets]","[Mapping].[Level 2].&amp;[Fixed Assets]","[Mapping].[Level 3].&amp;[Fixed Assets]"})</f>
        <v>Fixed Assets</v>
      </c>
    </row>
    <row r="9" spans="1:4" x14ac:dyDescent="0.45">
      <c r="A9" s="1" t="str" vm="12">
        <f>CUBEMEMBER("ThisWorkbookDataModel",{"[Mapping].[Level 1].&amp;[Net Assets]","[Mapping].[Level 2].&amp;[Fixed Assets]","[Mapping].[Level 3].&amp;[Fixed Assets]","[Mapping].[Level 4].&amp;[Intangible Assets]"})</f>
        <v>Intangible Assets</v>
      </c>
      <c r="B9" vm="26">
        <f>CUBEVALUE("ThisWorkbookDataModel",$A9,B$7,Slicer_Month1,Slicer_Year1)</f>
        <v>0</v>
      </c>
      <c r="C9" vm="23">
        <f>CUBEVALUE("ThisWorkbookDataModel",$A9,C$7,Slicer_Month1,Slicer_Year1)</f>
        <v>0</v>
      </c>
      <c r="D9" vm="65">
        <f>CUBEVALUE("ThisWorkbookDataModel",$A9,D$7,Slicer_Month1,Slicer_Year1)</f>
        <v>0</v>
      </c>
    </row>
    <row r="10" spans="1:4" x14ac:dyDescent="0.45">
      <c r="A10" s="1" t="str" vm="10">
        <f>CUBEMEMBER("ThisWorkbookDataModel",{"[Mapping].[Level 1].&amp;[Net Assets]","[Mapping].[Level 2].&amp;[Fixed Assets]","[Mapping].[Level 3].&amp;[Fixed Assets]","[Mapping].[Level 4].&amp;[Tangible Assets]"})</f>
        <v>Tangible Assets</v>
      </c>
      <c r="B10" vm="35">
        <f>CUBEVALUE("ThisWorkbookDataModel",$A10,B$7,Slicer_Month1,Slicer_Year1)</f>
        <v>38056.210000000006</v>
      </c>
      <c r="C10" vm="36">
        <f>CUBEVALUE("ThisWorkbookDataModel",$A10,C$7,Slicer_Month1,Slicer_Year1)</f>
        <v>34223.47</v>
      </c>
      <c r="D10" vm="37">
        <f>CUBEVALUE("ThisWorkbookDataModel",$A10,D$7,Slicer_Month1,Slicer_Year1)</f>
        <v>3832.7400000000052</v>
      </c>
    </row>
    <row r="11" spans="1:4" x14ac:dyDescent="0.45">
      <c r="A11" s="10" t="str" vm="7">
        <f>CUBEMEMBER("ThisWorkbookDataModel",{"[Mapping].[Level 1].&amp;[Net Assets]","[Mapping].[Level 2].&amp;[Fixed Assets]","[Mapping].[Level 3].&amp;[Fixed Assets]"},"Fixed Assets Total")</f>
        <v>Fixed Assets Total</v>
      </c>
      <c r="B11" s="11" vm="32">
        <f>CUBEVALUE("ThisWorkbookDataModel",$A11,B$7,Slicer_Month1,Slicer_Year1)</f>
        <v>38056.210000000006</v>
      </c>
      <c r="C11" s="11" vm="28">
        <f>CUBEVALUE("ThisWorkbookDataModel",$A11,C$7,Slicer_Month1,Slicer_Year1)</f>
        <v>34223.47</v>
      </c>
      <c r="D11" s="11" vm="63">
        <f>CUBEVALUE("ThisWorkbookDataModel",$A11,D$7,Slicer_Month1,Slicer_Year1)</f>
        <v>3832.7400000000052</v>
      </c>
    </row>
    <row r="12" spans="1:4" x14ac:dyDescent="0.45">
      <c r="A12" s="1" t="str" vm="3">
        <f>CUBEMEMBER("ThisWorkbookDataModel",{"[Mapping].[Level 1].&amp;[Net Assets]","[Mapping].[Level 2].&amp;[Fixed Assets]"},"Fixed Assets Total")</f>
        <v>Fixed Assets Total</v>
      </c>
      <c r="B12" vm="22">
        <f>CUBEVALUE("ThisWorkbookDataModel",$A12,B$7,Slicer_Month1,Slicer_Year1)</f>
        <v>38056.210000000006</v>
      </c>
      <c r="C12" vm="20">
        <f>CUBEVALUE("ThisWorkbookDataModel",$A12,C$7,Slicer_Month1,Slicer_Year1)</f>
        <v>34223.47</v>
      </c>
      <c r="D12" vm="67">
        <f>CUBEVALUE("ThisWorkbookDataModel",$A12,D$7,Slicer_Month1,Slicer_Year1)</f>
        <v>3832.7400000000052</v>
      </c>
    </row>
    <row r="13" spans="1:4" x14ac:dyDescent="0.45">
      <c r="A13" s="1"/>
    </row>
    <row r="14" spans="1:4" x14ac:dyDescent="0.45">
      <c r="A14" s="1"/>
    </row>
    <row r="15" spans="1:4" x14ac:dyDescent="0.45">
      <c r="A15" s="1" t="str" vm="15">
        <f>CUBEMEMBER("ThisWorkbookDataModel",{"[Mapping].[Level 1].&amp;[Net Assets]","[Mapping].[Level 2].&amp;[Net Current Assets]","[Mapping].[Level 3].&amp;[Current Assets]","[Mapping].[Level 4].&amp;[Cash at Bank]"})</f>
        <v>Cash at Bank</v>
      </c>
      <c r="B15" vm="46">
        <f>CUBEVALUE("ThisWorkbookDataModel",$A15,B$7,Slicer_Month1,Slicer_Year1)</f>
        <v>451233.65</v>
      </c>
      <c r="C15" vm="47">
        <f>CUBEVALUE("ThisWorkbookDataModel",$A15,C$7,Slicer_Month1,Slicer_Year1)</f>
        <v>538522.66</v>
      </c>
      <c r="D15" vm="59">
        <f>CUBEVALUE("ThisWorkbookDataModel",$A15,D$7,Slicer_Month1,Slicer_Year1)</f>
        <v>-87289.010000000009</v>
      </c>
    </row>
    <row r="16" spans="1:4" x14ac:dyDescent="0.45">
      <c r="A16" s="1" t="str" vm="13">
        <f>CUBEMEMBER("ThisWorkbookDataModel",{"[Mapping].[Level 1].&amp;[Net Assets]","[Mapping].[Level 2].&amp;[Net Current Assets]","[Mapping].[Level 3].&amp;[Current Assets]","[Mapping].[Level 4].&amp;[Trade Debtors]"})</f>
        <v>Trade Debtors</v>
      </c>
      <c r="B16" vm="27">
        <f>CUBEVALUE("ThisWorkbookDataModel",$A16,B$7,Slicer_Month1,Slicer_Year1)</f>
        <v>114702.69</v>
      </c>
      <c r="C16" vm="25">
        <f>CUBEVALUE("ThisWorkbookDataModel",$A16,C$7,Slicer_Month1,Slicer_Year1)</f>
        <v>104812.59</v>
      </c>
      <c r="D16" vm="64">
        <f>CUBEVALUE("ThisWorkbookDataModel",$A16,D$7,Slicer_Month1,Slicer_Year1)</f>
        <v>9890.1000000000058</v>
      </c>
    </row>
    <row r="17" spans="1:4" x14ac:dyDescent="0.45">
      <c r="A17" s="10" t="str" vm="11">
        <f>CUBEMEMBER("ThisWorkbookDataModel",{"[Mapping].[Level 1].&amp;[Net Assets]","[Mapping].[Level 2].&amp;[Net Current Assets]","[Mapping].[Level 3].&amp;[Current Assets]"},"Current Assets Total")</f>
        <v>Current Assets Total</v>
      </c>
      <c r="B17" s="11" vm="38">
        <f>CUBEVALUE("ThisWorkbookDataModel",$A17,B$7,Slicer_Month1,Slicer_Year1)</f>
        <v>565936.34000000008</v>
      </c>
      <c r="C17" s="11" vm="39">
        <f>CUBEVALUE("ThisWorkbookDataModel",$A17,C$7,Slicer_Month1,Slicer_Year1)</f>
        <v>643335.25</v>
      </c>
      <c r="D17" s="11" vm="40">
        <f>CUBEVALUE("ThisWorkbookDataModel",$A17,D$7,Slicer_Month1,Slicer_Year1)</f>
        <v>-77398.909999999916</v>
      </c>
    </row>
    <row r="18" spans="1:4" x14ac:dyDescent="0.45">
      <c r="A18" s="1"/>
    </row>
    <row r="19" spans="1:4" x14ac:dyDescent="0.45">
      <c r="A19" s="1" t="str" vm="9">
        <f>CUBEMEMBER("ThisWorkbookDataModel",{"[Mapping].[Level 1].&amp;[Net Assets]","[Mapping].[Level 2].&amp;[Net Current Assets]","[Mapping].[Level 3].&amp;[Current Liabilities]"})</f>
        <v>Current Liabilities</v>
      </c>
    </row>
    <row r="20" spans="1:4" x14ac:dyDescent="0.45">
      <c r="A20" s="1" t="str" vm="6">
        <f>CUBEMEMBER("ThisWorkbookDataModel",{"[Mapping].[Level 1].&amp;[Net Assets]","[Mapping].[Level 2].&amp;[Net Current Assets]","[Mapping].[Level 3].&amp;[Current Liabilities]","[Mapping].[Level 4].&amp;[Accruals]"})</f>
        <v>Accruals</v>
      </c>
      <c r="B20" vm="33">
        <f>CUBEVALUE("ThisWorkbookDataModel",$A20,B$7,Slicer_Month1,Slicer_Year1)</f>
        <v>-9179.69</v>
      </c>
      <c r="C20" vm="31">
        <f>CUBEVALUE("ThisWorkbookDataModel",$A20,C$7,Slicer_Month1,Slicer_Year1)</f>
        <v>-8543.4699999999993</v>
      </c>
      <c r="D20" vm="61">
        <f>CUBEVALUE("ThisWorkbookDataModel",$A20,D$7,Slicer_Month1,Slicer_Year1)</f>
        <v>-636.22000000000116</v>
      </c>
    </row>
    <row r="21" spans="1:4" x14ac:dyDescent="0.45">
      <c r="A21" s="1" t="str" vm="2">
        <f>CUBEMEMBER("ThisWorkbookDataModel",{"[Mapping].[Level 1].&amp;[Net Assets]","[Mapping].[Level 2].&amp;[Net Current Assets]","[Mapping].[Level 3].&amp;[Current Liabilities]","[Mapping].[Level 4].&amp;[PAYE/NIC]"})</f>
        <v>PAYE/NIC</v>
      </c>
      <c r="B21" vm="24">
        <f>CUBEVALUE("ThisWorkbookDataModel",$A21,B$7,Slicer_Month1,Slicer_Year1)</f>
        <v>-25136.86</v>
      </c>
      <c r="C21" vm="21">
        <f>CUBEVALUE("ThisWorkbookDataModel",$A21,C$7,Slicer_Month1,Slicer_Year1)</f>
        <v>-20932.96</v>
      </c>
      <c r="D21" vm="66">
        <f>CUBEVALUE("ThisWorkbookDataModel",$A21,D$7,Slicer_Month1,Slicer_Year1)</f>
        <v>-4203.9000000000015</v>
      </c>
    </row>
    <row r="22" spans="1:4" x14ac:dyDescent="0.45">
      <c r="A22" s="1" t="str" vm="18">
        <f>CUBEMEMBER("ThisWorkbookDataModel",{"[Mapping].[Level 1].&amp;[Net Assets]","[Mapping].[Level 2].&amp;[Net Current Assets]","[Mapping].[Level 3].&amp;[Current Liabilities]","[Mapping].[Level 4].&amp;[Provisions]"})</f>
        <v>Provisions</v>
      </c>
      <c r="B22" vm="56">
        <f>CUBEVALUE("ThisWorkbookDataModel",$A22,B$7,Slicer_Month1,Slicer_Year1)</f>
        <v>-371940.24</v>
      </c>
      <c r="C22" vm="57">
        <f>CUBEVALUE("ThisWorkbookDataModel",$A22,C$7,Slicer_Month1,Slicer_Year1)</f>
        <v>-437010.87</v>
      </c>
      <c r="D22" vm="58">
        <f>CUBEVALUE("ThisWorkbookDataModel",$A22,D$7,Slicer_Month1,Slicer_Year1)</f>
        <v>65070.630000000005</v>
      </c>
    </row>
    <row r="23" spans="1:4" x14ac:dyDescent="0.45">
      <c r="A23" s="1" t="str" vm="16">
        <f>CUBEMEMBER("ThisWorkbookDataModel",{"[Mapping].[Level 1].&amp;[Net Assets]","[Mapping].[Level 2].&amp;[Net Current Assets]","[Mapping].[Level 3].&amp;[Current Liabilities]","[Mapping].[Level 4].&amp;[Trade Creditors]"})</f>
        <v>Trade Creditors</v>
      </c>
      <c r="B23" vm="30">
        <f>CUBEVALUE("ThisWorkbookDataModel",$A23,B$7,Slicer_Month1,Slicer_Year1)</f>
        <v>-27982.22</v>
      </c>
      <c r="C23" vm="51">
        <f>CUBEVALUE("ThisWorkbookDataModel",$A23,C$7,Slicer_Month1,Slicer_Year1)</f>
        <v>-26806.6</v>
      </c>
      <c r="D23" vm="52">
        <f>CUBEVALUE("ThisWorkbookDataModel",$A23,D$7,Slicer_Month1,Slicer_Year1)</f>
        <v>-1175.6200000000026</v>
      </c>
    </row>
    <row r="24" spans="1:4" x14ac:dyDescent="0.45">
      <c r="A24" s="1" t="str" vm="14">
        <f>CUBEMEMBER("ThisWorkbookDataModel",{"[Mapping].[Level 1].&amp;[Net Assets]","[Mapping].[Level 2].&amp;[Net Current Assets]","[Mapping].[Level 3].&amp;[Current Liabilities]","[Mapping].[Level 4].&amp;[VAT]"})</f>
        <v>VAT</v>
      </c>
      <c r="B24" vm="43">
        <f>CUBEVALUE("ThisWorkbookDataModel",$A24,B$7,Slicer_Month1,Slicer_Year1)</f>
        <v>-15316.45</v>
      </c>
      <c r="C24" vm="44">
        <f>CUBEVALUE("ThisWorkbookDataModel",$A24,C$7,Slicer_Month1,Slicer_Year1)</f>
        <v>-11443.89</v>
      </c>
      <c r="D24" vm="45">
        <f>CUBEVALUE("ThisWorkbookDataModel",$A24,D$7,Slicer_Month1,Slicer_Year1)</f>
        <v>-3872.5600000000013</v>
      </c>
    </row>
    <row r="25" spans="1:4" x14ac:dyDescent="0.45">
      <c r="A25" s="10" t="str" vm="9">
        <f>CUBEMEMBER("ThisWorkbookDataModel",{"[Mapping].[Level 1].&amp;[Net Assets]","[Mapping].[Level 2].&amp;[Net Current Assets]","[Mapping].[Level 3].&amp;[Current Liabilities]"},"Current Liabilities Total")</f>
        <v>Current Liabilities Total</v>
      </c>
      <c r="B25" s="11" vm="41">
        <f>CUBEVALUE("ThisWorkbookDataModel",$A25,B$7,Slicer_Month1,Slicer_Year1)</f>
        <v>-449555.45999999996</v>
      </c>
      <c r="C25" s="11" vm="42">
        <f>CUBEVALUE("ThisWorkbookDataModel",$A25,C$7,Slicer_Month1,Slicer_Year1)</f>
        <v>-504737.79</v>
      </c>
      <c r="D25" s="11" vm="60">
        <f>CUBEVALUE("ThisWorkbookDataModel",$A25,D$7,Slicer_Month1,Slicer_Year1)</f>
        <v>55182.330000000016</v>
      </c>
    </row>
    <row r="26" spans="1:4" x14ac:dyDescent="0.45">
      <c r="A26" s="1"/>
    </row>
    <row r="27" spans="1:4" x14ac:dyDescent="0.45">
      <c r="A27" s="1"/>
    </row>
    <row r="28" spans="1:4" x14ac:dyDescent="0.45">
      <c r="A28" s="1"/>
    </row>
    <row r="29" spans="1:4" x14ac:dyDescent="0.45">
      <c r="A29" s="1"/>
    </row>
    <row r="30" spans="1:4" x14ac:dyDescent="0.45">
      <c r="A30" s="1" t="str" vm="5">
        <f>CUBEMEMBER("ThisWorkbookDataModel","[Mapping].[Level 1].&amp;[Shareholders Funds]")</f>
        <v>Shareholders Funds</v>
      </c>
    </row>
    <row r="31" spans="1:4" x14ac:dyDescent="0.45">
      <c r="A31" s="1" t="str" vm="1">
        <f>CUBEMEMBER("ThisWorkbookDataModel",{"[Mapping].[Level 1].&amp;[Shareholders Funds]","[Mapping].[Level 2].&amp;[Retained Earnings]"})</f>
        <v>Retained Earnings</v>
      </c>
      <c r="B31" vm="34">
        <f>CUBEVALUE("ThisWorkbookDataModel",$A31,B$7,Slicer_Month1,Slicer_Year1)</f>
        <v>107282.91999999995</v>
      </c>
      <c r="C31" vm="29">
        <f>CUBEVALUE("ThisWorkbookDataModel",$A31,C$7,Slicer_Month1,Slicer_Year1)</f>
        <v>104192.04999999999</v>
      </c>
      <c r="D31" vm="62">
        <f>CUBEVALUE("ThisWorkbookDataModel",$A31,D$7,Slicer_Month1,Slicer_Year1)</f>
        <v>3090.8699999999662</v>
      </c>
    </row>
    <row r="32" spans="1:4" x14ac:dyDescent="0.45">
      <c r="A32" s="1" t="str" vm="17">
        <f>CUBEMEMBER("ThisWorkbookDataModel",{"[Mapping].[Level 1].&amp;[Shareholders Funds]","[Mapping].[Level 2].&amp;[Shareholders Funds]"})</f>
        <v>Shareholders Funds</v>
      </c>
      <c r="B32" vm="53">
        <f>CUBEVALUE("ThisWorkbookDataModel",$A32,B$7,Slicer_Month1,Slicer_Year1)</f>
        <v>47154.170000000013</v>
      </c>
      <c r="C32" vm="54">
        <f>CUBEVALUE("ThisWorkbookDataModel",$A32,C$7,Slicer_Month1,Slicer_Year1)</f>
        <v>68628.88</v>
      </c>
      <c r="D32" vm="55">
        <f>CUBEVALUE("ThisWorkbookDataModel",$A32,D$7,Slicer_Month1,Slicer_Year1)</f>
        <v>-21474.709999999992</v>
      </c>
    </row>
    <row r="33" spans="1:4" x14ac:dyDescent="0.45">
      <c r="A33" s="10" t="str" vm="5">
        <f>CUBEMEMBER("ThisWorkbookDataModel","[Mapping].[Level 1].&amp;[Shareholders Funds]","Shareholders Funds Total")</f>
        <v>Shareholders Funds Total</v>
      </c>
      <c r="B33" s="11" vm="48">
        <f>CUBEVALUE("ThisWorkbookDataModel",$A33,B$7,Slicer_Month1,Slicer_Year1)</f>
        <v>154437.08999999997</v>
      </c>
      <c r="C33" s="11" vm="49">
        <f>CUBEVALUE("ThisWorkbookDataModel",$A33,C$7,Slicer_Month1,Slicer_Year1)</f>
        <v>172820.93</v>
      </c>
      <c r="D33" s="11" vm="50">
        <f>CUBEVALUE("ThisWorkbookDataModel",$A33,D$7,Slicer_Month1,Slicer_Year1)</f>
        <v>-18383.840000000026</v>
      </c>
    </row>
  </sheetData>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8D53B4B-661B-4EAB-B5DE-6A70A49BA76B}">
  <ds:schemaRefs/>
</ds:datastoreItem>
</file>

<file path=customXml/itemProps2.xml><?xml version="1.0" encoding="utf-8"?>
<ds:datastoreItem xmlns:ds="http://schemas.openxmlformats.org/officeDocument/2006/customXml" ds:itemID="{C42ADAA8-EB1E-4186-9BC9-110F5AAD37C4}">
  <ds:schemaRefs/>
</ds:datastoreItem>
</file>

<file path=customXml/itemProps3.xml><?xml version="1.0" encoding="utf-8"?>
<ds:datastoreItem xmlns:ds="http://schemas.openxmlformats.org/officeDocument/2006/customXml" ds:itemID="{7A35351B-4652-4689-A2BC-7C3A3FC7292C}">
  <ds:schemaRefs/>
</ds:datastoreItem>
</file>

<file path=customXml/itemProps4.xml><?xml version="1.0" encoding="utf-8"?>
<ds:datastoreItem xmlns:ds="http://schemas.openxmlformats.org/officeDocument/2006/customXml" ds:itemID="{ED31930F-03A6-47E5-8101-CA93E231535E}">
  <ds:schemaRefs/>
</ds:datastoreItem>
</file>

<file path=customXml/itemProps5.xml><?xml version="1.0" encoding="utf-8"?>
<ds:datastoreItem xmlns:ds="http://schemas.openxmlformats.org/officeDocument/2006/customXml" ds:itemID="{696B0B5B-A54C-409E-AE11-2315F50E041C}">
  <ds:schemaRefs/>
</ds:datastoreItem>
</file>

<file path=customXml/itemProps6.xml><?xml version="1.0" encoding="utf-8"?>
<ds:datastoreItem xmlns:ds="http://schemas.openxmlformats.org/officeDocument/2006/customXml" ds:itemID="{502898E9-4649-4E1D-AEFA-9C7E8B6A1368}">
  <ds:schemaRefs/>
</ds:datastoreItem>
</file>

<file path=customXml/itemProps7.xml><?xml version="1.0" encoding="utf-8"?>
<ds:datastoreItem xmlns:ds="http://schemas.openxmlformats.org/officeDocument/2006/customXml" ds:itemID="{5CEE0A3C-D918-4E24-9F34-4C9BD001905E}">
  <ds:schemaRefs/>
</ds:datastoreItem>
</file>

<file path=customXml/itemProps8.xml><?xml version="1.0" encoding="utf-8"?>
<ds:datastoreItem xmlns:ds="http://schemas.openxmlformats.org/officeDocument/2006/customXml" ds:itemID="{631CCAC4-21EE-49BC-B463-32D6CD5E4DC3}">
  <ds:schemaRefs/>
</ds:datastoreItem>
</file>

<file path=customXml/itemProps9.xml><?xml version="1.0" encoding="utf-8"?>
<ds:datastoreItem xmlns:ds="http://schemas.openxmlformats.org/officeDocument/2006/customXml" ds:itemID="{BDA0270D-C227-456E-86CB-9DBE3FB75AB1}">
  <ds:schemaRefs/>
</ds:datastoreItem>
</file>

<file path=customXml/itemProps10.xml><?xml version="1.0" encoding="utf-8"?>
<ds:datastoreItem xmlns:ds="http://schemas.openxmlformats.org/officeDocument/2006/customXml" ds:itemID="{1B4C7D31-E6C6-4DED-90F9-B4D71804F540}">
  <ds:schemaRefs/>
</ds:datastoreItem>
</file>

<file path=customXml/itemProps11.xml><?xml version="1.0" encoding="utf-8"?>
<ds:datastoreItem xmlns:ds="http://schemas.openxmlformats.org/officeDocument/2006/customXml" ds:itemID="{605D6A27-36E0-4ABD-82CB-89437644046E}">
  <ds:schemaRefs/>
</ds:datastoreItem>
</file>

<file path=customXml/itemProps12.xml><?xml version="1.0" encoding="utf-8"?>
<ds:datastoreItem xmlns:ds="http://schemas.openxmlformats.org/officeDocument/2006/customXml" ds:itemID="{A09DCE11-C098-48F0-A51C-5C6C42B3F745}">
  <ds:schemaRefs/>
</ds:datastoreItem>
</file>

<file path=customXml/itemProps13.xml><?xml version="1.0" encoding="utf-8"?>
<ds:datastoreItem xmlns:ds="http://schemas.openxmlformats.org/officeDocument/2006/customXml" ds:itemID="{3781AF5A-8A23-414C-9DA3-3EDA9ED5F471}">
  <ds:schemaRefs/>
</ds:datastoreItem>
</file>

<file path=customXml/itemProps14.xml><?xml version="1.0" encoding="utf-8"?>
<ds:datastoreItem xmlns:ds="http://schemas.openxmlformats.org/officeDocument/2006/customXml" ds:itemID="{6AB8B32A-3747-4612-9D1C-DD1877327FE9}">
  <ds:schemaRefs/>
</ds:datastoreItem>
</file>

<file path=customXml/itemProps15.xml><?xml version="1.0" encoding="utf-8"?>
<ds:datastoreItem xmlns:ds="http://schemas.openxmlformats.org/officeDocument/2006/customXml" ds:itemID="{B7A2E502-1D9D-4001-A029-19E1D02E4397}">
  <ds:schemaRefs>
    <ds:schemaRef ds:uri="http://schemas.microsoft.com/DataMashup"/>
  </ds:schemaRefs>
</ds:datastoreItem>
</file>

<file path=customXml/itemProps16.xml><?xml version="1.0" encoding="utf-8"?>
<ds:datastoreItem xmlns:ds="http://schemas.openxmlformats.org/officeDocument/2006/customXml" ds:itemID="{569F2CFD-C81D-40FD-AAF5-4A847841B58C}">
  <ds:schemaRefs/>
</ds:datastoreItem>
</file>

<file path=customXml/itemProps17.xml><?xml version="1.0" encoding="utf-8"?>
<ds:datastoreItem xmlns:ds="http://schemas.openxmlformats.org/officeDocument/2006/customXml" ds:itemID="{3CCE4DE9-40B1-4E63-9994-24B197EDC44E}">
  <ds:schemaRefs/>
</ds:datastoreItem>
</file>

<file path=customXml/itemProps18.xml><?xml version="1.0" encoding="utf-8"?>
<ds:datastoreItem xmlns:ds="http://schemas.openxmlformats.org/officeDocument/2006/customXml" ds:itemID="{A6BA5F51-9744-4F24-9FA7-F4E472FD029A}">
  <ds:schemaRefs/>
</ds:datastoreItem>
</file>

<file path=customXml/itemProps19.xml><?xml version="1.0" encoding="utf-8"?>
<ds:datastoreItem xmlns:ds="http://schemas.openxmlformats.org/officeDocument/2006/customXml" ds:itemID="{5EA44B15-4047-4ABD-80E3-3E0778D58CD9}">
  <ds:schemaRefs/>
</ds:datastoreItem>
</file>

<file path=customXml/itemProps20.xml><?xml version="1.0" encoding="utf-8"?>
<ds:datastoreItem xmlns:ds="http://schemas.openxmlformats.org/officeDocument/2006/customXml" ds:itemID="{45993E1E-55D9-4C4A-B2ED-BCE07C398227}">
  <ds:schemaRefs/>
</ds:datastoreItem>
</file>

<file path=customXml/itemProps21.xml><?xml version="1.0" encoding="utf-8"?>
<ds:datastoreItem xmlns:ds="http://schemas.openxmlformats.org/officeDocument/2006/customXml" ds:itemID="{8D518A6A-EC9B-40E6-A001-4E7CA483F17B}">
  <ds:schemaRefs/>
</ds:datastoreItem>
</file>

<file path=customXml/itemProps22.xml><?xml version="1.0" encoding="utf-8"?>
<ds:datastoreItem xmlns:ds="http://schemas.openxmlformats.org/officeDocument/2006/customXml" ds:itemID="{CBFE6035-14DD-46A9-A4A8-561B3145EDF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Mapping</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Proctor</dc:creator>
  <cp:lastModifiedBy>Mark Proctor</cp:lastModifiedBy>
  <dcterms:created xsi:type="dcterms:W3CDTF">2023-11-10T12:03:12Z</dcterms:created>
  <dcterms:modified xsi:type="dcterms:W3CDTF">2024-03-05T11:04:09Z</dcterms:modified>
</cp:coreProperties>
</file>