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57 - LIFO Modelling\"/>
    </mc:Choice>
  </mc:AlternateContent>
  <xr:revisionPtr revIDLastSave="0" documentId="13_ncr:1_{AF09CD9D-5B0E-4E12-9569-A3D190166B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emaining Stock Method" sheetId="12" r:id="rId5"/>
    <sheet name="Purchase Value Method" sheetId="13" r:id="rId6"/>
    <sheet name="Error Checks" sheetId="5" r:id="rId7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6">'Remaining Stock Method'!$A$3</definedName>
    <definedName name="HL_7" localSheetId="5">'Purchase Value Method'!$A$3</definedName>
    <definedName name="HL_7" localSheetId="4">'Remaining Stock Method'!$A$3</definedName>
    <definedName name="HL_8">'Error Checks'!$A$3</definedName>
    <definedName name="HL_Model_Parameters">'Model Parameters'!$A$5</definedName>
    <definedName name="HL_Navigator">Navigator!$A$1</definedName>
    <definedName name="HL_Rem_Stock_OK" localSheetId="5">'Purchase Value Method'!$I$23</definedName>
    <definedName name="HL_Rem_Stock_OK">'Remaining Stock Method'!$I$23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5" i="13" l="1"/>
  <c r="R34" i="13"/>
  <c r="S34" i="13"/>
  <c r="Q33" i="13"/>
  <c r="R33" i="13"/>
  <c r="S33" i="13"/>
  <c r="P32" i="13"/>
  <c r="Q32" i="13"/>
  <c r="R32" i="13"/>
  <c r="S32" i="13"/>
  <c r="O31" i="13"/>
  <c r="P31" i="13"/>
  <c r="Q31" i="13"/>
  <c r="R31" i="13"/>
  <c r="S31" i="13"/>
  <c r="N30" i="13"/>
  <c r="O30" i="13"/>
  <c r="P30" i="13"/>
  <c r="Q30" i="13"/>
  <c r="R30" i="13"/>
  <c r="S30" i="13"/>
  <c r="M29" i="13"/>
  <c r="N29" i="13"/>
  <c r="O29" i="13"/>
  <c r="P29" i="13"/>
  <c r="Q29" i="13"/>
  <c r="R29" i="13"/>
  <c r="S29" i="13"/>
  <c r="L28" i="13"/>
  <c r="M28" i="13"/>
  <c r="N28" i="13"/>
  <c r="O28" i="13"/>
  <c r="P28" i="13"/>
  <c r="Q28" i="13"/>
  <c r="R28" i="13"/>
  <c r="S28" i="13"/>
  <c r="K27" i="13"/>
  <c r="L27" i="13"/>
  <c r="M27" i="13"/>
  <c r="N27" i="13"/>
  <c r="O27" i="13"/>
  <c r="P27" i="13"/>
  <c r="Q27" i="13"/>
  <c r="R27" i="13"/>
  <c r="S27" i="13"/>
  <c r="E27" i="13"/>
  <c r="F27" i="13"/>
  <c r="J27" i="13" s="1"/>
  <c r="J25" i="12"/>
  <c r="J26" i="12" s="1"/>
  <c r="K25" i="12"/>
  <c r="L25" i="12"/>
  <c r="M25" i="12"/>
  <c r="N25" i="12"/>
  <c r="O25" i="12"/>
  <c r="P25" i="12"/>
  <c r="Q25" i="12"/>
  <c r="R25" i="12"/>
  <c r="S25" i="12"/>
  <c r="K26" i="12"/>
  <c r="K27" i="12" s="1"/>
  <c r="L26" i="12"/>
  <c r="M26" i="12"/>
  <c r="N26" i="12"/>
  <c r="O26" i="12"/>
  <c r="P26" i="12"/>
  <c r="Q26" i="12"/>
  <c r="R26" i="12"/>
  <c r="S26" i="12"/>
  <c r="L27" i="12"/>
  <c r="L28" i="12" s="1"/>
  <c r="M27" i="12"/>
  <c r="N27" i="12"/>
  <c r="O27" i="12"/>
  <c r="P27" i="12"/>
  <c r="Q27" i="12"/>
  <c r="R27" i="12"/>
  <c r="S27" i="12"/>
  <c r="M28" i="12"/>
  <c r="M29" i="12" s="1"/>
  <c r="N28" i="12"/>
  <c r="O28" i="12"/>
  <c r="P28" i="12"/>
  <c r="Q28" i="12"/>
  <c r="R28" i="12"/>
  <c r="S28" i="12"/>
  <c r="N29" i="12"/>
  <c r="N30" i="12" s="1"/>
  <c r="O29" i="12"/>
  <c r="P29" i="12"/>
  <c r="Q29" i="12"/>
  <c r="R29" i="12"/>
  <c r="S29" i="12"/>
  <c r="O30" i="12"/>
  <c r="O31" i="12" s="1"/>
  <c r="P30" i="12"/>
  <c r="Q30" i="12"/>
  <c r="R30" i="12"/>
  <c r="S30" i="12"/>
  <c r="P31" i="12"/>
  <c r="P32" i="12" s="1"/>
  <c r="Q31" i="12"/>
  <c r="R31" i="12"/>
  <c r="S31" i="12"/>
  <c r="Q32" i="12"/>
  <c r="Q33" i="12" s="1"/>
  <c r="R32" i="12"/>
  <c r="S32" i="12"/>
  <c r="R33" i="12"/>
  <c r="R34" i="12" s="1"/>
  <c r="S33" i="12"/>
  <c r="S34" i="12"/>
  <c r="F25" i="13"/>
  <c r="E28" i="13"/>
  <c r="J12" i="13"/>
  <c r="K12" i="13" s="1"/>
  <c r="B6" i="13"/>
  <c r="A1" i="13"/>
  <c r="E29" i="13" l="1"/>
  <c r="F28" i="13"/>
  <c r="J27" i="12"/>
  <c r="J28" i="12" s="1"/>
  <c r="N31" i="12"/>
  <c r="N32" i="12" s="1"/>
  <c r="Q34" i="12"/>
  <c r="P33" i="12"/>
  <c r="P34" i="12" s="1"/>
  <c r="M30" i="12"/>
  <c r="M31" i="12" s="1"/>
  <c r="L29" i="12"/>
  <c r="L30" i="12" s="1"/>
  <c r="O32" i="12"/>
  <c r="O33" i="12" s="1"/>
  <c r="K28" i="12"/>
  <c r="K29" i="12" s="1"/>
  <c r="L12" i="13"/>
  <c r="K25" i="13"/>
  <c r="J25" i="13"/>
  <c r="K28" i="13" l="1"/>
  <c r="J28" i="13" s="1"/>
  <c r="J23" i="13" a="1"/>
  <c r="J23" i="13" s="1"/>
  <c r="I27" i="13"/>
  <c r="E30" i="13"/>
  <c r="F29" i="13"/>
  <c r="N33" i="12"/>
  <c r="N34" i="12" s="1"/>
  <c r="K30" i="12"/>
  <c r="K31" i="12" s="1"/>
  <c r="M32" i="12"/>
  <c r="M33" i="12" s="1"/>
  <c r="L31" i="12"/>
  <c r="L32" i="12" s="1"/>
  <c r="J29" i="12"/>
  <c r="J30" i="12" s="1"/>
  <c r="O34" i="12"/>
  <c r="M12" i="13"/>
  <c r="L25" i="13"/>
  <c r="L29" i="13" l="1"/>
  <c r="K29" i="13" s="1"/>
  <c r="J29" i="13" s="1"/>
  <c r="F30" i="13"/>
  <c r="E31" i="13"/>
  <c r="J31" i="12"/>
  <c r="J32" i="12" s="1"/>
  <c r="L33" i="12"/>
  <c r="L34" i="12" s="1"/>
  <c r="K32" i="12"/>
  <c r="K33" i="12" s="1"/>
  <c r="M34" i="12"/>
  <c r="N12" i="13"/>
  <c r="M25" i="13"/>
  <c r="M30" i="13" l="1"/>
  <c r="L30" i="13" s="1"/>
  <c r="K30" i="13" s="1"/>
  <c r="J30" i="13" s="1"/>
  <c r="F31" i="13"/>
  <c r="E32" i="13"/>
  <c r="K34" i="12"/>
  <c r="J33" i="12"/>
  <c r="J34" i="12" s="1"/>
  <c r="O12" i="13"/>
  <c r="N25" i="13"/>
  <c r="N31" i="13" l="1"/>
  <c r="M31" i="13" s="1"/>
  <c r="L31" i="13" s="1"/>
  <c r="K31" i="13" s="1"/>
  <c r="J31" i="13" s="1"/>
  <c r="F32" i="13"/>
  <c r="E33" i="13"/>
  <c r="P12" i="13"/>
  <c r="O25" i="13"/>
  <c r="O32" i="13" l="1"/>
  <c r="N32" i="13" s="1"/>
  <c r="M32" i="13" s="1"/>
  <c r="L32" i="13" s="1"/>
  <c r="K32" i="13" s="1"/>
  <c r="J32" i="13" s="1"/>
  <c r="F33" i="13"/>
  <c r="E34" i="13"/>
  <c r="Q12" i="13"/>
  <c r="P25" i="13"/>
  <c r="P33" i="13" l="1"/>
  <c r="O33" i="13" s="1"/>
  <c r="N33" i="13" s="1"/>
  <c r="M33" i="13" s="1"/>
  <c r="L33" i="13" s="1"/>
  <c r="K33" i="13" s="1"/>
  <c r="J33" i="13" s="1"/>
  <c r="F34" i="13"/>
  <c r="E35" i="13"/>
  <c r="R12" i="13"/>
  <c r="Q25" i="13"/>
  <c r="Q34" i="13" l="1"/>
  <c r="P34" i="13" s="1"/>
  <c r="O34" i="13" s="1"/>
  <c r="N34" i="13" s="1"/>
  <c r="M34" i="13" s="1"/>
  <c r="L34" i="13" s="1"/>
  <c r="K34" i="13" s="1"/>
  <c r="J34" i="13" s="1"/>
  <c r="F35" i="13"/>
  <c r="E36" i="13"/>
  <c r="S12" i="13"/>
  <c r="S25" i="13" s="1"/>
  <c r="R25" i="13"/>
  <c r="R35" i="13" l="1"/>
  <c r="Q35" i="13" s="1"/>
  <c r="P35" i="13" s="1"/>
  <c r="O35" i="13" s="1"/>
  <c r="N35" i="13" s="1"/>
  <c r="M35" i="13" s="1"/>
  <c r="L35" i="13" s="1"/>
  <c r="K35" i="13" s="1"/>
  <c r="J35" i="13" s="1"/>
  <c r="F36" i="13"/>
  <c r="S36" i="13" l="1"/>
  <c r="R36" i="13" s="1"/>
  <c r="Q36" i="13" s="1"/>
  <c r="P36" i="13" s="1"/>
  <c r="O36" i="13" s="1"/>
  <c r="N36" i="13" s="1"/>
  <c r="M36" i="13" s="1"/>
  <c r="L36" i="13" s="1"/>
  <c r="K36" i="13" s="1"/>
  <c r="J36" i="13" s="1"/>
  <c r="K23" i="13" a="1"/>
  <c r="K23" i="13" s="1"/>
  <c r="I28" i="13"/>
  <c r="J24" i="12"/>
  <c r="J12" i="12"/>
  <c r="K12" i="12" s="1"/>
  <c r="E25" i="12"/>
  <c r="E26" i="12" s="1"/>
  <c r="B6" i="12"/>
  <c r="A1" i="12"/>
  <c r="L23" i="13" l="1" a="1"/>
  <c r="L23" i="13" s="1"/>
  <c r="I29" i="13"/>
  <c r="E27" i="12"/>
  <c r="F26" i="12" a="1"/>
  <c r="F26" i="12" s="1"/>
  <c r="L12" i="12"/>
  <c r="K24" i="12"/>
  <c r="F25" i="12" a="1"/>
  <c r="F25" i="12" s="1"/>
  <c r="G25" i="12" a="1"/>
  <c r="G25" i="12" s="1"/>
  <c r="A1" i="5"/>
  <c r="O23" i="13" l="1" a="1"/>
  <c r="O23" i="13" s="1"/>
  <c r="N23" i="13" a="1"/>
  <c r="N23" i="13" s="1"/>
  <c r="I31" i="13"/>
  <c r="M23" i="13" a="1"/>
  <c r="M23" i="13" s="1"/>
  <c r="I30" i="13"/>
  <c r="H25" i="12"/>
  <c r="I25" i="12" s="1"/>
  <c r="M12" i="12"/>
  <c r="L24" i="12"/>
  <c r="E28" i="12"/>
  <c r="F27" i="12" a="1"/>
  <c r="F27" i="12" s="1"/>
  <c r="I37" i="4"/>
  <c r="P23" i="13" l="1" a="1"/>
  <c r="P23" i="13" s="1"/>
  <c r="I32" i="13"/>
  <c r="G26" i="12" a="1"/>
  <c r="G26" i="12" s="1"/>
  <c r="H26" i="12" s="1"/>
  <c r="I26" i="12" s="1"/>
  <c r="N12" i="12"/>
  <c r="M24" i="12"/>
  <c r="E29" i="12"/>
  <c r="F28" i="12" a="1"/>
  <c r="F28" i="12" s="1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Q23" i="13" l="1" a="1"/>
  <c r="Q23" i="13" s="1"/>
  <c r="I33" i="13"/>
  <c r="I34" i="13"/>
  <c r="A2" i="12"/>
  <c r="A2" i="13"/>
  <c r="G27" i="12" a="1"/>
  <c r="G27" i="12" s="1"/>
  <c r="H27" i="12" s="1"/>
  <c r="I27" i="12" s="1"/>
  <c r="E30" i="12"/>
  <c r="F29" i="12" a="1"/>
  <c r="F29" i="12" s="1"/>
  <c r="O12" i="12"/>
  <c r="N24" i="12"/>
  <c r="A2" i="2"/>
  <c r="A2" i="5"/>
  <c r="B56" i="4"/>
  <c r="A2" i="4"/>
  <c r="A2" i="3"/>
  <c r="C6" i="1"/>
  <c r="R23" i="13" l="1" a="1"/>
  <c r="R23" i="13" s="1"/>
  <c r="I35" i="13"/>
  <c r="E31" i="12"/>
  <c r="F30" i="12" a="1"/>
  <c r="F30" i="12" s="1"/>
  <c r="G28" i="12" a="1"/>
  <c r="G28" i="12" s="1"/>
  <c r="H28" i="12" s="1"/>
  <c r="I28" i="12" s="1"/>
  <c r="P12" i="12"/>
  <c r="O24" i="12"/>
  <c r="S23" i="13" l="1" a="1"/>
  <c r="S23" i="13" s="1"/>
  <c r="I36" i="13"/>
  <c r="I23" i="13" s="1"/>
  <c r="Q12" i="12"/>
  <c r="P24" i="12"/>
  <c r="E32" i="12"/>
  <c r="F31" i="12" a="1"/>
  <c r="F31" i="12" s="1"/>
  <c r="G29" i="12" a="1"/>
  <c r="G29" i="12" s="1"/>
  <c r="H29" i="12" s="1"/>
  <c r="I29" i="12" s="1"/>
  <c r="G30" i="12" l="1" a="1"/>
  <c r="G30" i="12" s="1"/>
  <c r="H30" i="12" s="1"/>
  <c r="I30" i="12" s="1"/>
  <c r="E33" i="12"/>
  <c r="F32" i="12" a="1"/>
  <c r="F32" i="12" s="1"/>
  <c r="R12" i="12"/>
  <c r="Q24" i="12"/>
  <c r="G31" i="12" l="1" a="1"/>
  <c r="G31" i="12" s="1"/>
  <c r="H31" i="12" s="1"/>
  <c r="I31" i="12" s="1"/>
  <c r="E34" i="12"/>
  <c r="F33" i="12" a="1"/>
  <c r="F33" i="12" s="1"/>
  <c r="S12" i="12"/>
  <c r="S24" i="12" s="1"/>
  <c r="R24" i="12"/>
  <c r="F34" i="12" l="1" a="1"/>
  <c r="F34" i="12" s="1"/>
  <c r="G32" i="12" a="1"/>
  <c r="G32" i="12" s="1"/>
  <c r="H32" i="12" s="1"/>
  <c r="I32" i="12" s="1"/>
  <c r="G33" i="12" l="1" a="1"/>
  <c r="G33" i="12" s="1"/>
  <c r="H33" i="12" s="1"/>
  <c r="I33" i="12" l="1"/>
  <c r="G34" i="12" a="1"/>
  <c r="G34" i="12" s="1"/>
  <c r="H34" i="12" s="1"/>
  <c r="I34" i="12" l="1"/>
  <c r="I23" i="12" s="1"/>
  <c r="I12" i="5" s="1"/>
  <c r="I17" i="5" s="1"/>
  <c r="I4" i="12" l="1"/>
  <c r="I4" i="13"/>
  <c r="F4" i="5"/>
  <c r="I4" i="2"/>
  <c r="I4" i="4"/>
  <c r="G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<sst xmlns="http://schemas.openxmlformats.org/spreadsheetml/2006/main" count="139" uniqueCount="90">
  <si>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</si>
  <si>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</si>
  <si>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</si>
  <si>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</si>
  <si>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</si>
  <si>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</si>
  <si>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</si>
  <si>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</si>
  <si>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</si>
  <si>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</si>
  <si>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</si>
  <si>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</si>
  <si>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</si>
  <si>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</si>
  <si>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</si>
  <si>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</si>
  <si>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</si>
  <si>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</si>
  <si>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</si>
  <si>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</si>
  <si>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</si>
  <si>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</si>
  <si>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</si>
  <si>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</si>
  <si>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</si>
  <si>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</si>
  <si>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</si>
  <si>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</si>
  <si>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</si>
  <si>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</si>
  <si>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</si>
  <si>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</si>
  <si>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</si>
  <si>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</si>
  <si>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</si>
  <si>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</si>
  <si>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</si>
  <si>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</si>
  <si>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</si>
  <si>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</si>
  <si>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</si>
  <si>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</si>
  <si>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</si>
  <si>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</si>
  <si>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</si>
  <si>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</si>
  <si>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</si>
  <si>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</si>
  <si>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</si>
  <si>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</si>
  <si>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</si>
  <si>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</si>
  <si>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</si>
  <si>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</si>
  <si>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</si>
  <si>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</si>
  <si>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</si>
  <si>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</si>
  <si>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</si>
  <si>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</si>
  <si>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</si>
  <si>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</si>
  <si>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</si>
  <si>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</si>
  <si>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</si>
  <si>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</si>
  <si>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</si>
  <si>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</si>
  <si>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</si>
  <si>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</si>
  <si>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</si>
  <si>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LIFO Calculation</t>
  </si>
  <si>
    <t>Data</t>
  </si>
  <si>
    <t>Period No.</t>
  </si>
  <si>
    <t>#</t>
  </si>
  <si>
    <t>Purchases</t>
  </si>
  <si>
    <t>COGS Usage</t>
  </si>
  <si>
    <t>$</t>
  </si>
  <si>
    <t>Purchase Price</t>
  </si>
  <si>
    <t>$ / unit</t>
  </si>
  <si>
    <t>Calculations</t>
  </si>
  <si>
    <t>LIFO Method</t>
  </si>
  <si>
    <t>Total Costs</t>
  </si>
  <si>
    <t>Costs Remaining</t>
  </si>
  <si>
    <t>COGS</t>
  </si>
  <si>
    <t>Check</t>
  </si>
  <si>
    <t>Remaining Stock OK</t>
  </si>
  <si>
    <t>Remaining Stock Method</t>
  </si>
  <si>
    <t>Purchase Value Method</t>
  </si>
  <si>
    <t>Examples of modelling inventory on a Last In, First Out (LIFO)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</si>
</sst>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(#,##0.00_);[Red]\(#,##0.00\);_(\-_)"/>
    <numFmt numFmtId="181" formatCode="_(#,##0_);[Red]\(#,##0\);_(\-_)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0"/>
      <name val="Wingdings"/>
      <charset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9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3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9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30" fillId="0" borderId="0" xfId="34" quotePrefix="1"/>
    <xf numFmtId="168" fontId="25" fillId="4" borderId="4" xfId="26" applyFont="1" applyFill="1" applyBorder="1" applyProtection="1">
      <protection locked="0"/>
    </xf>
    <xf numFmtId="180" fontId="25" fillId="4" borderId="4" xfId="26" applyNumberFormat="1" applyFont="1" applyFill="1" applyBorder="1" applyProtection="1">
      <protection locked="0"/>
    </xf>
    <xf numFmtId="180" fontId="0" fillId="0" borderId="0" xfId="26" applyNumberFormat="1" applyFont="1"/>
    <xf numFmtId="164" fontId="33" fillId="2" borderId="2" xfId="0" applyNumberFormat="1" applyFont="1" applyFill="1" applyBorder="1" applyAlignment="1" applyProtection="1">
      <alignment horizontal="center"/>
      <protection locked="0"/>
    </xf>
    <xf numFmtId="164" fontId="33" fillId="10" borderId="2" xfId="0" applyNumberFormat="1" applyFont="1" applyFill="1" applyBorder="1" applyAlignment="1" applyProtection="1">
      <alignment horizontal="center"/>
      <protection locked="0"/>
    </xf>
    <xf numFmtId="180" fontId="34" fillId="12" borderId="2" xfId="26" applyNumberFormat="1" applyFont="1" applyFill="1" applyBorder="1"/>
    <xf numFmtId="181" fontId="24" fillId="0" borderId="0" xfId="26" applyNumberFormat="1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46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LIFO Modelling.xlsx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7" t="s">
        <v>89</v>
      </c>
      <c r="D17" s="57"/>
      <c r="E17" s="57"/>
      <c r="F17" s="57"/>
      <c r="G17" s="57"/>
      <c r="H17" s="57"/>
      <c r="I17" s="57"/>
      <c r="J17" s="57"/>
    </row>
    <row r="18" spans="3:10" ht="12.75" x14ac:dyDescent="0.2">
      <c r="C18" s="57"/>
      <c r="D18" s="57"/>
      <c r="E18" s="57"/>
      <c r="F18" s="57"/>
      <c r="G18" s="57"/>
      <c r="H18" s="57"/>
      <c r="I18" s="57"/>
      <c r="J18" s="57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8" t="s">
        <v>22</v>
      </c>
      <c r="H21" s="58"/>
      <c r="I21" s="58"/>
      <c r="J21" s="7"/>
    </row>
    <row r="22" spans="3:10" ht="12.75" x14ac:dyDescent="0.2">
      <c r="C22" s="10" t="s">
        <v>23</v>
      </c>
      <c r="D22" s="9"/>
      <c r="E22" s="7"/>
      <c r="F22" s="7"/>
      <c r="G22" s="58" t="s">
        <v>24</v>
      </c>
      <c r="H22" s="58"/>
      <c r="I22" s="58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LIFO Modelling.xlsx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 ca="1"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46" t="s">
        <v>26</v>
      </c>
    </row>
    <row r="10" spans="1:12" x14ac:dyDescent="0.2">
      <c r="F10" s="46" t="s">
        <v>27</v>
      </c>
    </row>
    <row r="11" spans="1:12" x14ac:dyDescent="0.2">
      <c r="F11" s="46" t="s">
        <v>0</v>
      </c>
    </row>
    <row r="12" spans="1:12" x14ac:dyDescent="0.2">
      <c r="F12" s="46" t="s">
        <v>87</v>
      </c>
    </row>
    <row r="13" spans="1:12" x14ac:dyDescent="0.2">
      <c r="F13" s="46" t="s">
        <v>88</v>
      </c>
    </row>
    <row r="14" spans="1:12" x14ac:dyDescent="0.2">
      <c r="F14" s="46" t="s">
        <v>66</v>
      </c>
    </row>
    <row r="15" spans="1:12" x14ac:dyDescent="0.2">
      <c r="F15" s="11"/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53A1EC4C-1CC1-44F6-A841-4CC9595FA80C}"/>
    <hyperlink ref="F10" location="HL_3" display="Style Guide" xr:uid="{44600A2B-0ADC-430D-AD14-01C98B40BC52}"/>
    <hyperlink ref="F11" location="HL_4" display="Model Parameters" xr:uid="{21A2B1F1-E866-4DCA-875B-E9C7D08F2655}"/>
    <hyperlink ref="F12" location="HL_6" display="Remaining Stock Method" xr:uid="{59236F47-CD71-4BD5-8386-192B9ACEC2FE}"/>
    <hyperlink ref="F13" location="HL_7" display="Purchase Value Method" xr:uid="{E0EA104D-1EF3-4B86-9366-F1396908FA4D}"/>
    <hyperlink ref="F14" location="HL_8" display="Error Checks" xr:uid="{328AC824-992F-46FC-8924-D4F6B3AB89CF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LIFO Modelling.xlsx</v>
      </c>
    </row>
    <row r="3" spans="1:13" x14ac:dyDescent="0.2">
      <c r="A3" s="58" t="s">
        <v>1</v>
      </c>
      <c r="B3" s="58"/>
      <c r="C3" s="58"/>
      <c r="D3" s="58"/>
      <c r="E3" s="58"/>
    </row>
    <row r="4" spans="1:13" ht="14.25" x14ac:dyDescent="0.2">
      <c r="E4" t="s">
        <v>2</v>
      </c>
      <c r="I4" s="1">
        <f ca="1"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0" t="s">
        <v>29</v>
      </c>
      <c r="D8" s="60"/>
      <c r="E8" s="60"/>
      <c r="F8" s="60"/>
      <c r="G8" s="60"/>
      <c r="H8" s="13"/>
      <c r="I8" s="13" t="s">
        <v>30</v>
      </c>
      <c r="J8" s="13"/>
      <c r="K8" s="13" t="s">
        <v>31</v>
      </c>
    </row>
    <row r="9" spans="1:13" outlineLevel="1" x14ac:dyDescent="0.2">
      <c r="C9" s="59"/>
      <c r="D9" s="59"/>
      <c r="E9" s="59"/>
      <c r="F9" s="59"/>
      <c r="G9" s="59"/>
      <c r="K9" s="17"/>
    </row>
    <row r="10" spans="1:13" ht="20.25" outlineLevel="1" x14ac:dyDescent="0.3">
      <c r="C10" s="59" t="s">
        <v>32</v>
      </c>
      <c r="D10" s="59"/>
      <c r="E10" s="59"/>
      <c r="F10" s="59"/>
      <c r="G10" s="59"/>
      <c r="I10" s="14" t="str">
        <f>C10</f>
        <v>Sheet Title</v>
      </c>
      <c r="K10" s="15" t="s">
        <v>32</v>
      </c>
    </row>
    <row r="11" spans="1:13" ht="18" outlineLevel="1" x14ac:dyDescent="0.25">
      <c r="C11" s="59" t="s">
        <v>5</v>
      </c>
      <c r="D11" s="59"/>
      <c r="E11" s="59"/>
      <c r="F11" s="59"/>
      <c r="G11" s="59"/>
      <c r="I11" s="16" t="str">
        <f>C11</f>
        <v>Model Name</v>
      </c>
      <c r="K11" s="15" t="s">
        <v>5</v>
      </c>
    </row>
    <row r="12" spans="1:13" outlineLevel="1" x14ac:dyDescent="0.2">
      <c r="C12" s="59"/>
      <c r="D12" s="59"/>
      <c r="E12" s="59"/>
      <c r="F12" s="59"/>
      <c r="G12" s="59"/>
      <c r="K12" s="17"/>
    </row>
    <row r="13" spans="1:13" ht="16.5" outlineLevel="1" thickBot="1" x14ac:dyDescent="0.3">
      <c r="C13" s="59" t="s">
        <v>33</v>
      </c>
      <c r="D13" s="59"/>
      <c r="E13" s="59"/>
      <c r="F13" s="59"/>
      <c r="G13" s="59"/>
      <c r="I13" s="39" t="str">
        <f>C13</f>
        <v>Header 1</v>
      </c>
      <c r="K13" s="15" t="s">
        <v>33</v>
      </c>
    </row>
    <row r="14" spans="1:13" ht="17.25" outlineLevel="1" thickTop="1" x14ac:dyDescent="0.25">
      <c r="C14" s="59" t="s">
        <v>34</v>
      </c>
      <c r="D14" s="59"/>
      <c r="E14" s="59"/>
      <c r="F14" s="59"/>
      <c r="G14" s="59"/>
      <c r="I14" s="3" t="str">
        <f>C14</f>
        <v>Header 2</v>
      </c>
      <c r="K14" s="15" t="s">
        <v>34</v>
      </c>
    </row>
    <row r="15" spans="1:13" ht="15" outlineLevel="1" x14ac:dyDescent="0.25">
      <c r="C15" s="59" t="s">
        <v>35</v>
      </c>
      <c r="D15" s="59"/>
      <c r="E15" s="59"/>
      <c r="F15" s="59"/>
      <c r="G15" s="59"/>
      <c r="I15" s="4" t="str">
        <f>C15</f>
        <v>Header 3</v>
      </c>
      <c r="K15" s="15" t="s">
        <v>35</v>
      </c>
    </row>
    <row r="16" spans="1:13" ht="15" outlineLevel="1" x14ac:dyDescent="0.25">
      <c r="C16" s="59" t="s">
        <v>36</v>
      </c>
      <c r="D16" s="59"/>
      <c r="E16" s="59"/>
      <c r="F16" s="59"/>
      <c r="G16" s="59"/>
      <c r="I16" s="18" t="str">
        <f>C16</f>
        <v>Header 4</v>
      </c>
      <c r="K16" s="15" t="s">
        <v>36</v>
      </c>
    </row>
    <row r="17" spans="2:14" outlineLevel="1" x14ac:dyDescent="0.2">
      <c r="C17" s="59"/>
      <c r="D17" s="59"/>
      <c r="E17" s="59"/>
      <c r="F17" s="59"/>
      <c r="G17" s="59"/>
      <c r="K17" s="17"/>
    </row>
    <row r="18" spans="2:14" ht="15" outlineLevel="1" x14ac:dyDescent="0.25">
      <c r="C18" s="59" t="s">
        <v>37</v>
      </c>
      <c r="D18" s="59"/>
      <c r="E18" s="59"/>
      <c r="F18" s="59"/>
      <c r="G18" s="59"/>
      <c r="I18" s="19" t="str">
        <f>C18</f>
        <v>Notes</v>
      </c>
      <c r="K18" s="15" t="s">
        <v>37</v>
      </c>
    </row>
    <row r="19" spans="2:14" outlineLevel="1" x14ac:dyDescent="0.2">
      <c r="C19" s="59"/>
      <c r="D19" s="59"/>
      <c r="E19" s="59"/>
      <c r="F19" s="59"/>
      <c r="G19" s="59"/>
      <c r="K19" s="17"/>
      <c r="N19" s="19"/>
    </row>
    <row r="20" spans="2:14" ht="15" outlineLevel="1" x14ac:dyDescent="0.25">
      <c r="C20" s="59" t="s">
        <v>38</v>
      </c>
      <c r="D20" s="59"/>
      <c r="E20" s="59"/>
      <c r="F20" s="59"/>
      <c r="G20" s="59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0" t="s">
        <v>29</v>
      </c>
      <c r="D25" s="60"/>
      <c r="E25" s="60"/>
      <c r="F25" s="60"/>
      <c r="G25" s="60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9"/>
      <c r="D26" s="59"/>
      <c r="E26" s="59"/>
      <c r="F26" s="59"/>
      <c r="G26" s="59"/>
      <c r="K26" s="15"/>
    </row>
    <row r="27" spans="2:14" ht="15" outlineLevel="1" x14ac:dyDescent="0.25">
      <c r="C27" s="59" t="s">
        <v>40</v>
      </c>
      <c r="D27" s="59"/>
      <c r="E27" s="59"/>
      <c r="F27" s="59"/>
      <c r="G27" s="59"/>
      <c r="I27" s="20" t="s">
        <v>40</v>
      </c>
      <c r="K27" s="21" t="str">
        <f>C27</f>
        <v>Assumption</v>
      </c>
    </row>
    <row r="28" spans="2:14" ht="15" outlineLevel="1" x14ac:dyDescent="0.25">
      <c r="C28" s="59"/>
      <c r="D28" s="59"/>
      <c r="E28" s="59"/>
      <c r="F28" s="59"/>
      <c r="G28" s="59"/>
      <c r="K28" s="21"/>
    </row>
    <row r="29" spans="2:14" ht="15" outlineLevel="1" x14ac:dyDescent="0.25">
      <c r="C29" s="59" t="s">
        <v>41</v>
      </c>
      <c r="D29" s="59"/>
      <c r="E29" s="59"/>
      <c r="F29" s="59"/>
      <c r="G29" s="59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9"/>
      <c r="D30" s="59"/>
      <c r="E30" s="59"/>
      <c r="F30" s="59"/>
      <c r="G30" s="59"/>
      <c r="K30" s="21"/>
    </row>
    <row r="31" spans="2:14" ht="15" outlineLevel="1" x14ac:dyDescent="0.25">
      <c r="C31" s="59" t="s">
        <v>42</v>
      </c>
      <c r="D31" s="59"/>
      <c r="E31" s="59"/>
      <c r="F31" s="59"/>
      <c r="G31" s="59"/>
      <c r="I31" s="23"/>
      <c r="K31" s="21" t="str">
        <f>C31</f>
        <v>Empty</v>
      </c>
    </row>
    <row r="32" spans="2:14" ht="15" outlineLevel="1" x14ac:dyDescent="0.25">
      <c r="C32" s="59"/>
      <c r="D32" s="59"/>
      <c r="E32" s="59"/>
      <c r="F32" s="59"/>
      <c r="G32" s="59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9" t="s">
        <v>44</v>
      </c>
      <c r="D35" s="59"/>
      <c r="E35" s="59"/>
      <c r="F35" s="59"/>
      <c r="G35" s="59"/>
      <c r="I35" s="11" t="s">
        <v>44</v>
      </c>
      <c r="K35" s="21" t="str">
        <f>C35</f>
        <v>Hyperlink</v>
      </c>
    </row>
    <row r="36" spans="3:11" ht="15" outlineLevel="1" x14ac:dyDescent="0.25">
      <c r="C36" s="59"/>
      <c r="D36" s="59"/>
      <c r="E36" s="59"/>
      <c r="F36" s="59"/>
      <c r="G36" s="59"/>
      <c r="K36" s="21"/>
    </row>
    <row r="37" spans="3:11" ht="15" outlineLevel="1" x14ac:dyDescent="0.25">
      <c r="C37" s="59" t="s">
        <v>45</v>
      </c>
      <c r="D37" s="59"/>
      <c r="E37" s="59"/>
      <c r="F37" s="59"/>
      <c r="G37" s="59"/>
      <c r="I37" s="25" t="str">
        <f>'Error Checks'!E12</f>
        <v>Remaining Stock OK</v>
      </c>
      <c r="K37" s="21" t="str">
        <f>C37</f>
        <v>Internal Reference</v>
      </c>
    </row>
    <row r="38" spans="3:11" ht="15" outlineLevel="1" x14ac:dyDescent="0.25">
      <c r="C38" s="59"/>
      <c r="D38" s="59"/>
      <c r="E38" s="59"/>
      <c r="F38" s="59"/>
      <c r="G38" s="59"/>
      <c r="K38" s="21"/>
    </row>
    <row r="39" spans="3:11" ht="15" outlineLevel="1" x14ac:dyDescent="0.25">
      <c r="C39" s="59" t="s">
        <v>46</v>
      </c>
      <c r="D39" s="59"/>
      <c r="E39" s="59"/>
      <c r="F39" s="59"/>
      <c r="G39" s="59"/>
      <c r="I39" s="26">
        <v>77</v>
      </c>
      <c r="K39" s="21" t="s">
        <v>47</v>
      </c>
    </row>
    <row r="40" spans="3:11" ht="15" outlineLevel="1" x14ac:dyDescent="0.25">
      <c r="C40" s="59"/>
      <c r="D40" s="59"/>
      <c r="E40" s="59"/>
      <c r="F40" s="59"/>
      <c r="G40" s="59"/>
      <c r="K40" s="21"/>
    </row>
    <row r="41" spans="3:11" ht="15" outlineLevel="1" x14ac:dyDescent="0.25">
      <c r="C41" s="59" t="s">
        <v>48</v>
      </c>
      <c r="D41" s="59"/>
      <c r="E41" s="59"/>
      <c r="F41" s="59"/>
      <c r="G41" s="59"/>
      <c r="I41" s="27">
        <f>I39</f>
        <v>77</v>
      </c>
      <c r="K41" s="21" t="str">
        <f>C41</f>
        <v>Line Total</v>
      </c>
    </row>
    <row r="42" spans="3:11" ht="15" outlineLevel="1" x14ac:dyDescent="0.25">
      <c r="C42" s="59"/>
      <c r="D42" s="59"/>
      <c r="E42" s="59"/>
      <c r="F42" s="59"/>
      <c r="G42" s="59"/>
      <c r="K42" s="21"/>
    </row>
    <row r="43" spans="3:11" ht="15" outlineLevel="1" x14ac:dyDescent="0.25">
      <c r="C43" s="59" t="s">
        <v>49</v>
      </c>
      <c r="D43" s="59"/>
      <c r="E43" s="59"/>
      <c r="F43" s="59"/>
      <c r="G43" s="59"/>
      <c r="I43" s="28">
        <v>365</v>
      </c>
      <c r="K43" s="21" t="str">
        <f>C43</f>
        <v>Parameter</v>
      </c>
    </row>
    <row r="44" spans="3:11" ht="15" outlineLevel="1" x14ac:dyDescent="0.25">
      <c r="C44" s="59"/>
      <c r="D44" s="59"/>
      <c r="E44" s="59"/>
      <c r="F44" s="59"/>
      <c r="G44" s="59"/>
      <c r="K44" s="21"/>
    </row>
    <row r="45" spans="3:11" ht="15" outlineLevel="1" x14ac:dyDescent="0.25">
      <c r="C45" s="59" t="s">
        <v>50</v>
      </c>
      <c r="D45" s="59"/>
      <c r="E45" s="59"/>
      <c r="F45" s="59"/>
      <c r="G45" s="59"/>
      <c r="I45" s="29" t="s">
        <v>51</v>
      </c>
      <c r="K45" s="21" t="str">
        <f>C45</f>
        <v>Range Name Description</v>
      </c>
    </row>
    <row r="46" spans="3:11" ht="15" outlineLevel="1" x14ac:dyDescent="0.25">
      <c r="C46" s="59"/>
      <c r="D46" s="59"/>
      <c r="E46" s="59"/>
      <c r="F46" s="59"/>
      <c r="G46" s="59"/>
      <c r="K46" s="21"/>
    </row>
    <row r="47" spans="3:11" ht="15" outlineLevel="1" x14ac:dyDescent="0.25">
      <c r="C47" s="59" t="s">
        <v>52</v>
      </c>
      <c r="D47" s="59"/>
      <c r="E47" s="59"/>
      <c r="F47" s="59"/>
      <c r="G47" s="59"/>
      <c r="I47" s="30">
        <f>ROW(C47)</f>
        <v>47</v>
      </c>
      <c r="K47" s="21" t="s">
        <v>53</v>
      </c>
    </row>
    <row r="48" spans="3:11" ht="15" outlineLevel="1" x14ac:dyDescent="0.25">
      <c r="C48" s="59"/>
      <c r="D48" s="59"/>
      <c r="E48" s="59"/>
      <c r="F48" s="59"/>
      <c r="G48" s="59"/>
      <c r="K48" s="21"/>
    </row>
    <row r="49" spans="2:13" ht="15" outlineLevel="1" x14ac:dyDescent="0.25">
      <c r="C49" s="59" t="s">
        <v>54</v>
      </c>
      <c r="D49" s="59"/>
      <c r="E49" s="59"/>
      <c r="F49" s="59"/>
      <c r="G49" s="59"/>
      <c r="I49" s="31">
        <f>I41</f>
        <v>77</v>
      </c>
      <c r="K49" s="21" t="str">
        <f>C49</f>
        <v>Row Summary</v>
      </c>
    </row>
    <row r="50" spans="2:13" ht="15" outlineLevel="1" x14ac:dyDescent="0.25">
      <c r="C50" s="59"/>
      <c r="D50" s="59"/>
      <c r="E50" s="59"/>
      <c r="F50" s="59"/>
      <c r="G50" s="59"/>
      <c r="K50" s="21"/>
    </row>
    <row r="51" spans="2:13" ht="15" outlineLevel="1" x14ac:dyDescent="0.25">
      <c r="C51" s="59" t="s">
        <v>55</v>
      </c>
      <c r="D51" s="59"/>
      <c r="E51" s="59"/>
      <c r="F51" s="59"/>
      <c r="G51" s="59"/>
      <c r="I51" s="32" t="s">
        <v>69</v>
      </c>
      <c r="K51" s="21" t="str">
        <f>C51</f>
        <v>Units</v>
      </c>
    </row>
    <row r="52" spans="2:13" ht="15" outlineLevel="1" x14ac:dyDescent="0.25">
      <c r="C52" s="59"/>
      <c r="D52" s="59"/>
      <c r="E52" s="59"/>
      <c r="F52" s="59"/>
      <c r="G52" s="59"/>
      <c r="K52" s="21"/>
    </row>
    <row r="53" spans="2:13" ht="15" outlineLevel="1" x14ac:dyDescent="0.25">
      <c r="C53" s="59" t="s">
        <v>56</v>
      </c>
      <c r="D53" s="59"/>
      <c r="E53" s="59"/>
      <c r="F53" s="59"/>
      <c r="G53" s="59"/>
      <c r="I53" s="33"/>
      <c r="K53" s="21" t="str">
        <f>C53</f>
        <v>WIP</v>
      </c>
    </row>
    <row r="54" spans="2:13" ht="15" outlineLevel="1" x14ac:dyDescent="0.25">
      <c r="C54" s="59"/>
      <c r="D54" s="59"/>
      <c r="E54" s="59"/>
      <c r="F54" s="59"/>
      <c r="G54" s="59"/>
      <c r="K54" s="21"/>
    </row>
    <row r="55" spans="2:13" outlineLevel="1" x14ac:dyDescent="0.2">
      <c r="C55" s="59"/>
      <c r="D55" s="59"/>
      <c r="E55" s="59"/>
      <c r="F55" s="59"/>
      <c r="G55" s="59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0" t="s">
        <v>29</v>
      </c>
      <c r="D58" s="60"/>
      <c r="E58" s="60"/>
      <c r="F58" s="60"/>
      <c r="G58" s="60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9" t="s">
        <v>58</v>
      </c>
      <c r="D60" s="59"/>
      <c r="E60" s="59"/>
      <c r="F60" s="59"/>
      <c r="G60" s="59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9"/>
      <c r="D61" s="59"/>
      <c r="E61" s="59"/>
      <c r="F61" s="59"/>
      <c r="G61" s="59"/>
      <c r="K61" s="21"/>
    </row>
    <row r="62" spans="2:13" ht="15" outlineLevel="1" x14ac:dyDescent="0.25">
      <c r="C62" s="59" t="s">
        <v>59</v>
      </c>
      <c r="D62" s="59"/>
      <c r="E62" s="59"/>
      <c r="F62" s="59"/>
      <c r="G62" s="59"/>
      <c r="I62" s="41">
        <v>-123456.789</v>
      </c>
      <c r="K62" s="21" t="str">
        <f t="shared" si="0"/>
        <v>Comma [0]</v>
      </c>
    </row>
    <row r="63" spans="2:13" ht="15" outlineLevel="1" x14ac:dyDescent="0.25">
      <c r="C63" s="59"/>
      <c r="D63" s="59"/>
      <c r="E63" s="59"/>
      <c r="F63" s="59"/>
      <c r="G63" s="59"/>
      <c r="K63" s="21"/>
    </row>
    <row r="64" spans="2:13" ht="15" outlineLevel="1" x14ac:dyDescent="0.25">
      <c r="C64" s="59" t="s">
        <v>60</v>
      </c>
      <c r="D64" s="59"/>
      <c r="E64" s="59"/>
      <c r="F64" s="59"/>
      <c r="G64" s="59"/>
      <c r="I64" s="43">
        <v>123456.789</v>
      </c>
      <c r="K64" s="21" t="str">
        <f t="shared" si="0"/>
        <v>Currency</v>
      </c>
    </row>
    <row r="65" spans="3:11" ht="15" outlineLevel="1" x14ac:dyDescent="0.25">
      <c r="C65" s="59"/>
      <c r="D65" s="59"/>
      <c r="E65" s="59"/>
      <c r="F65" s="59"/>
      <c r="G65" s="59"/>
      <c r="K65" s="21"/>
    </row>
    <row r="66" spans="3:11" ht="15" outlineLevel="1" x14ac:dyDescent="0.25">
      <c r="C66" s="59" t="s">
        <v>61</v>
      </c>
      <c r="D66" s="59"/>
      <c r="E66" s="59"/>
      <c r="F66" s="59"/>
      <c r="G66" s="59"/>
      <c r="I66" s="44">
        <v>123456.789</v>
      </c>
      <c r="K66" s="21" t="str">
        <f t="shared" si="0"/>
        <v>Currency [0]</v>
      </c>
    </row>
    <row r="67" spans="3:11" ht="15" outlineLevel="1" x14ac:dyDescent="0.25">
      <c r="C67" s="59"/>
      <c r="D67" s="59"/>
      <c r="E67" s="59"/>
      <c r="F67" s="59"/>
      <c r="G67" s="59"/>
      <c r="K67" s="21"/>
    </row>
    <row r="68" spans="3:11" ht="15" outlineLevel="1" x14ac:dyDescent="0.25">
      <c r="C68" s="59" t="s">
        <v>62</v>
      </c>
      <c r="D68" s="59"/>
      <c r="E68" s="59"/>
      <c r="F68" s="59"/>
      <c r="G68" s="59"/>
      <c r="I68" s="45">
        <f ca="1">TODAY()</f>
        <v>44762</v>
      </c>
      <c r="K68" s="21" t="str">
        <f>C68</f>
        <v>Date</v>
      </c>
    </row>
    <row r="69" spans="3:11" ht="15" outlineLevel="1" x14ac:dyDescent="0.25">
      <c r="C69" s="59"/>
      <c r="D69" s="59"/>
      <c r="E69" s="59"/>
      <c r="F69" s="59"/>
      <c r="G69" s="59"/>
      <c r="K69" s="21"/>
    </row>
    <row r="70" spans="3:11" ht="15" outlineLevel="1" x14ac:dyDescent="0.25">
      <c r="C70" s="59" t="s">
        <v>63</v>
      </c>
      <c r="D70" s="59"/>
      <c r="E70" s="59"/>
      <c r="F70" s="59"/>
      <c r="G70" s="59"/>
      <c r="I70" s="37">
        <f ca="1">TODAY()</f>
        <v>44762</v>
      </c>
      <c r="K70" s="21" t="str">
        <f>C70</f>
        <v>Date Heading</v>
      </c>
    </row>
    <row r="71" spans="3:11" ht="15" outlineLevel="1" x14ac:dyDescent="0.25">
      <c r="C71" s="59"/>
      <c r="D71" s="59"/>
      <c r="E71" s="59"/>
      <c r="F71" s="59"/>
      <c r="G71" s="59"/>
      <c r="K71" s="21"/>
    </row>
    <row r="72" spans="3:11" ht="15" outlineLevel="1" x14ac:dyDescent="0.25">
      <c r="C72" s="59" t="s">
        <v>64</v>
      </c>
      <c r="D72" s="59"/>
      <c r="E72" s="59"/>
      <c r="F72" s="59"/>
      <c r="G72" s="59"/>
      <c r="I72" s="34">
        <v>-123456.789</v>
      </c>
      <c r="K72" s="21" t="str">
        <f>C72</f>
        <v>Numbers 0</v>
      </c>
    </row>
    <row r="73" spans="3:11" ht="15" outlineLevel="1" x14ac:dyDescent="0.25">
      <c r="C73" s="59"/>
      <c r="D73" s="59"/>
      <c r="E73" s="59"/>
      <c r="F73" s="59"/>
      <c r="G73" s="59"/>
      <c r="K73" s="21"/>
    </row>
    <row r="74" spans="3:11" ht="15" outlineLevel="1" x14ac:dyDescent="0.25">
      <c r="C74" s="59" t="s">
        <v>65</v>
      </c>
      <c r="D74" s="59"/>
      <c r="E74" s="59"/>
      <c r="F74" s="59"/>
      <c r="G74" s="59"/>
      <c r="I74" s="35">
        <v>0.5</v>
      </c>
      <c r="K74" s="21" t="str">
        <f>C74</f>
        <v>Percent</v>
      </c>
    </row>
    <row r="75" spans="3:11" outlineLevel="1" x14ac:dyDescent="0.2">
      <c r="C75" s="59"/>
      <c r="D75" s="59"/>
      <c r="E75" s="59"/>
      <c r="F75" s="59"/>
      <c r="G75" s="59"/>
    </row>
    <row r="76" spans="3:11" outlineLevel="1" x14ac:dyDescent="0.2">
      <c r="C76" s="59"/>
      <c r="D76" s="59"/>
      <c r="E76" s="59"/>
      <c r="F76" s="59"/>
      <c r="G76" s="59"/>
    </row>
    <row r="77" spans="3:11" x14ac:dyDescent="0.2">
      <c r="C77" s="59"/>
      <c r="D77" s="59"/>
      <c r="E77" s="59"/>
      <c r="F77" s="59"/>
      <c r="G77" s="59"/>
    </row>
    <row r="78" spans="3:11" x14ac:dyDescent="0.2">
      <c r="C78" s="59"/>
      <c r="D78" s="59"/>
      <c r="E78" s="59"/>
      <c r="F78" s="59"/>
      <c r="G78" s="59"/>
    </row>
    <row r="79" spans="3:11" x14ac:dyDescent="0.2">
      <c r="C79" s="59"/>
      <c r="D79" s="59"/>
      <c r="E79" s="59"/>
      <c r="F79" s="59"/>
      <c r="G79" s="59"/>
    </row>
    <row r="80" spans="3:11" x14ac:dyDescent="0.2">
      <c r="C80" s="59"/>
      <c r="D80" s="59"/>
      <c r="E80" s="59"/>
      <c r="F80" s="59"/>
      <c r="G80" s="59"/>
    </row>
    <row r="81" spans="3:7" x14ac:dyDescent="0.2">
      <c r="C81" s="59"/>
      <c r="D81" s="59"/>
      <c r="E81" s="59"/>
      <c r="F81" s="59"/>
      <c r="G81" s="59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8"/>
      <c r="K1" s="58"/>
    </row>
    <row r="2" spans="1:18" ht="18" x14ac:dyDescent="0.25">
      <c r="A2" s="16" t="str">
        <f ca="1">Model_Name</f>
        <v>SP LIFO Modelling.xlsx</v>
      </c>
    </row>
    <row r="3" spans="1:18" x14ac:dyDescent="0.2">
      <c r="A3" s="58" t="s">
        <v>1</v>
      </c>
      <c r="B3" s="58"/>
      <c r="C3" s="58"/>
      <c r="D3" s="58"/>
      <c r="E3" s="58"/>
    </row>
    <row r="4" spans="1:18" ht="14.25" x14ac:dyDescent="0.2">
      <c r="E4" t="s">
        <v>2</v>
      </c>
      <c r="I4" s="1">
        <f ca="1"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1" t="str">
        <f ca="1">IF(ISERROR(OR(FIND("[",CELL("filename",A1)),FIND("]",CELL("filename",A1)))),"",MID(CELL("filename",A1),FIND("[",CELL("filename",A1))+1,FIND("]",CELL("filename",A1))-FIND("[",CELL("filename",A1))-1))</f>
        <v>SP LIFO Modelling.xlsx</v>
      </c>
      <c r="H11" s="61"/>
      <c r="I11" s="61"/>
      <c r="J11" s="61"/>
      <c r="K11" s="61"/>
      <c r="L11" s="61"/>
      <c r="M11" s="61"/>
      <c r="N11" s="61"/>
    </row>
    <row r="12" spans="1:18" outlineLevel="1" x14ac:dyDescent="0.2">
      <c r="E12" t="s">
        <v>6</v>
      </c>
      <c r="G12" s="62" t="s">
        <v>70</v>
      </c>
      <c r="H12" s="62"/>
      <c r="I12" s="62"/>
      <c r="J12" s="62"/>
      <c r="K12" s="62"/>
      <c r="L12" s="62"/>
      <c r="M12" s="62"/>
      <c r="N12" s="62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E309-38F4-4FF7-94E8-EABEE4B08C4B}">
  <sheetPr>
    <outlinePr summaryBelow="0" summaryRight="0"/>
  </sheetPr>
  <dimension ref="A1:T3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47" customWidth="1"/>
    <col min="6" max="6" width="10.140625" style="47" bestFit="1" customWidth="1"/>
    <col min="7" max="7" width="14.85546875" style="47" bestFit="1" customWidth="1"/>
    <col min="8" max="16384" width="9.140625" style="47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Remaining Stock Method</v>
      </c>
    </row>
    <row r="2" spans="1:20" ht="18" x14ac:dyDescent="0.25">
      <c r="A2" s="16" t="str">
        <f ca="1">Model_Name</f>
        <v>SP LIFO Modelling.xlsx</v>
      </c>
    </row>
    <row r="3" spans="1:20" x14ac:dyDescent="0.2">
      <c r="A3" s="58" t="s">
        <v>1</v>
      </c>
      <c r="B3" s="58"/>
      <c r="C3" s="58"/>
      <c r="D3" s="58"/>
      <c r="E3" s="58"/>
    </row>
    <row r="4" spans="1:20" ht="14.25" x14ac:dyDescent="0.2">
      <c r="E4" s="47" t="s">
        <v>2</v>
      </c>
      <c r="I4" s="1">
        <f ca="1">Overall_Error_Check</f>
        <v>0</v>
      </c>
    </row>
    <row r="5" spans="1:20" x14ac:dyDescent="0.2">
      <c r="A5" s="46"/>
    </row>
    <row r="6" spans="1:20" ht="16.5" thickBot="1" x14ac:dyDescent="0.3">
      <c r="B6" s="40">
        <f>MAX($B$5:$B5)+1</f>
        <v>1</v>
      </c>
      <c r="C6" s="2" t="s">
        <v>71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thickTop="1" x14ac:dyDescent="0.2"/>
    <row r="8" spans="1:20" ht="16.5" x14ac:dyDescent="0.25">
      <c r="C8" s="3" t="s">
        <v>68</v>
      </c>
    </row>
    <row r="10" spans="1:20" ht="15" x14ac:dyDescent="0.25">
      <c r="D10" s="4" t="s">
        <v>72</v>
      </c>
    </row>
    <row r="12" spans="1:20" x14ac:dyDescent="0.2">
      <c r="E12" s="47" t="s">
        <v>73</v>
      </c>
      <c r="G12" s="49" t="s">
        <v>74</v>
      </c>
      <c r="J12" s="48">
        <f>N(I12)+1</f>
        <v>1</v>
      </c>
      <c r="K12" s="48">
        <f t="shared" ref="K12:S12" si="0">N(J12)+1</f>
        <v>2</v>
      </c>
      <c r="L12" s="48">
        <f t="shared" si="0"/>
        <v>3</v>
      </c>
      <c r="M12" s="48">
        <f t="shared" si="0"/>
        <v>4</v>
      </c>
      <c r="N12" s="48">
        <f t="shared" si="0"/>
        <v>5</v>
      </c>
      <c r="O12" s="48">
        <f t="shared" si="0"/>
        <v>6</v>
      </c>
      <c r="P12" s="48">
        <f t="shared" si="0"/>
        <v>7</v>
      </c>
      <c r="Q12" s="48">
        <f t="shared" si="0"/>
        <v>8</v>
      </c>
      <c r="R12" s="48">
        <f t="shared" si="0"/>
        <v>9</v>
      </c>
      <c r="S12" s="48">
        <f t="shared" si="0"/>
        <v>10</v>
      </c>
    </row>
    <row r="13" spans="1:20" x14ac:dyDescent="0.2">
      <c r="E13" s="47" t="s">
        <v>75</v>
      </c>
      <c r="G13" s="49" t="s">
        <v>74</v>
      </c>
      <c r="J13" s="50">
        <v>10</v>
      </c>
      <c r="K13" s="50">
        <v>20</v>
      </c>
      <c r="L13" s="50">
        <v>5</v>
      </c>
      <c r="M13" s="50">
        <v>8</v>
      </c>
      <c r="N13" s="50">
        <v>17</v>
      </c>
      <c r="O13" s="50">
        <v>4</v>
      </c>
      <c r="P13" s="50">
        <v>19</v>
      </c>
      <c r="Q13" s="50">
        <v>7</v>
      </c>
      <c r="R13" s="50">
        <v>5</v>
      </c>
      <c r="S13" s="50">
        <v>5</v>
      </c>
    </row>
    <row r="14" spans="1:20" x14ac:dyDescent="0.2">
      <c r="E14" s="47" t="s">
        <v>76</v>
      </c>
      <c r="G14" s="49" t="s">
        <v>74</v>
      </c>
      <c r="J14" s="50">
        <v>8</v>
      </c>
      <c r="K14" s="50">
        <v>14</v>
      </c>
      <c r="L14" s="50">
        <v>7</v>
      </c>
      <c r="M14" s="50">
        <v>5</v>
      </c>
      <c r="N14" s="50">
        <v>9</v>
      </c>
      <c r="O14" s="50">
        <v>18</v>
      </c>
      <c r="P14" s="50">
        <v>5</v>
      </c>
      <c r="Q14" s="50">
        <v>14</v>
      </c>
      <c r="R14" s="50">
        <v>13</v>
      </c>
      <c r="S14" s="50">
        <v>6</v>
      </c>
    </row>
    <row r="15" spans="1:20" x14ac:dyDescent="0.2">
      <c r="G15" s="49"/>
    </row>
    <row r="16" spans="1:20" x14ac:dyDescent="0.2">
      <c r="E16" s="47" t="s">
        <v>78</v>
      </c>
      <c r="G16" s="49" t="s">
        <v>79</v>
      </c>
      <c r="J16" s="51">
        <v>1.05</v>
      </c>
      <c r="K16" s="51">
        <v>1.08</v>
      </c>
      <c r="L16" s="51">
        <v>1</v>
      </c>
      <c r="M16" s="51">
        <v>1.22</v>
      </c>
      <c r="N16" s="51">
        <v>1.1599999999999999</v>
      </c>
      <c r="O16" s="51">
        <v>1.19</v>
      </c>
      <c r="P16" s="51">
        <v>1.41</v>
      </c>
      <c r="Q16" s="51">
        <v>1.31</v>
      </c>
      <c r="R16" s="51">
        <v>1.21</v>
      </c>
      <c r="S16" s="51">
        <v>1.1100000000000001</v>
      </c>
    </row>
    <row r="19" spans="3:19" ht="16.5" x14ac:dyDescent="0.25">
      <c r="C19" s="3" t="s">
        <v>80</v>
      </c>
    </row>
    <row r="21" spans="3:19" ht="15" x14ac:dyDescent="0.25">
      <c r="D21" s="4" t="s">
        <v>81</v>
      </c>
    </row>
    <row r="23" spans="3:19" ht="12.75" x14ac:dyDescent="0.2">
      <c r="I23" s="53">
        <f ca="1">MAX(I25:I34)</f>
        <v>0</v>
      </c>
    </row>
    <row r="24" spans="3:19" x14ac:dyDescent="0.2">
      <c r="F24" s="48" t="s">
        <v>82</v>
      </c>
      <c r="G24" s="48" t="s">
        <v>83</v>
      </c>
      <c r="H24" s="48" t="s">
        <v>84</v>
      </c>
      <c r="I24" s="48" t="s">
        <v>85</v>
      </c>
      <c r="J24" s="48">
        <f>J$12</f>
        <v>1</v>
      </c>
      <c r="K24" s="48">
        <f t="shared" ref="K24:S24" si="1">K$12</f>
        <v>2</v>
      </c>
      <c r="L24" s="48">
        <f t="shared" si="1"/>
        <v>3</v>
      </c>
      <c r="M24" s="48">
        <f t="shared" si="1"/>
        <v>4</v>
      </c>
      <c r="N24" s="48">
        <f t="shared" si="1"/>
        <v>5</v>
      </c>
      <c r="O24" s="48">
        <f t="shared" si="1"/>
        <v>6</v>
      </c>
      <c r="P24" s="48">
        <f t="shared" si="1"/>
        <v>7</v>
      </c>
      <c r="Q24" s="48">
        <f t="shared" si="1"/>
        <v>8</v>
      </c>
      <c r="R24" s="48">
        <f t="shared" si="1"/>
        <v>9</v>
      </c>
      <c r="S24" s="48">
        <f t="shared" si="1"/>
        <v>10</v>
      </c>
    </row>
    <row r="25" spans="3:19" ht="12.75" x14ac:dyDescent="0.2">
      <c r="E25" s="28">
        <f>N(E24)+1</f>
        <v>1</v>
      </c>
      <c r="F25" s="52" cm="1">
        <f t="array" aca="1" ref="F25" ca="1">SUMPRODUCT(OFFSET($J$13,,,,$E25)*OFFSET($J$16,,,,$E25))</f>
        <v>10.5</v>
      </c>
      <c r="G25" s="52" cm="1">
        <f t="array" aca="1" ref="G25" ca="1">SUMPRODUCT(OFFSET($J25,,,,$E25)*OFFSET($J$16,,,,$E25))</f>
        <v>2.1</v>
      </c>
      <c r="H25" s="55">
        <f ca="1">F25-G25-SUM(H$24:H24)</f>
        <v>8.4</v>
      </c>
      <c r="I25" s="54">
        <f ca="1">(ROUND(F25-G25-SUM(H$24:H25),Rounding_Accuracy)&lt;&gt;0)*1</f>
        <v>0</v>
      </c>
      <c r="J25" s="34">
        <f t="shared" ref="J25:J34" ca="1" si="2">IF(J$24&gt;$E25,"",
IF(J$24=$E25,MAX(J$13-J$14,0),
MIN(MAX(SUM(OFFSET(J24,,,,$E25-J$24))+OFFSET($I$13,,$E25)-OFFSET($I$14,,$E25),0),J24)))</f>
        <v>2</v>
      </c>
      <c r="K25" s="34" t="str">
        <f t="shared" ref="K25:S25" ca="1" si="3">IF(K$24&gt;$E25,"",
IF(K$24=$E25,MAX(K$13-K$14,0),
MIN(MAX(SUM(OFFSET(K24,,,,$E25-K$24))+OFFSET($I$13,,$E25)-OFFSET($I$14,,$E25),0),K24)))</f>
        <v/>
      </c>
      <c r="L25" s="34" t="str">
        <f t="shared" ca="1" si="3"/>
        <v/>
      </c>
      <c r="M25" s="34" t="str">
        <f t="shared" ca="1" si="3"/>
        <v/>
      </c>
      <c r="N25" s="34" t="str">
        <f t="shared" ca="1" si="3"/>
        <v/>
      </c>
      <c r="O25" s="34" t="str">
        <f t="shared" ca="1" si="3"/>
        <v/>
      </c>
      <c r="P25" s="34" t="str">
        <f t="shared" ca="1" si="3"/>
        <v/>
      </c>
      <c r="Q25" s="34" t="str">
        <f t="shared" ca="1" si="3"/>
        <v/>
      </c>
      <c r="R25" s="34" t="str">
        <f t="shared" ca="1" si="3"/>
        <v/>
      </c>
      <c r="S25" s="34" t="str">
        <f t="shared" ca="1" si="3"/>
        <v/>
      </c>
    </row>
    <row r="26" spans="3:19" ht="12.75" x14ac:dyDescent="0.2">
      <c r="E26" s="28">
        <f t="shared" ref="E26:E34" si="4">N(E25)+1</f>
        <v>2</v>
      </c>
      <c r="F26" s="52" cm="1">
        <f t="array" aca="1" ref="F26" ca="1">SUMPRODUCT(OFFSET($J$13,,,,$E26)*OFFSET($J$16,,,,$E26))</f>
        <v>32.1</v>
      </c>
      <c r="G26" s="52" cm="1">
        <f t="array" aca="1" ref="G26" ca="1">SUMPRODUCT(OFFSET($J26,,,,$E26)*OFFSET($J$16,,,,$E26))</f>
        <v>8.58</v>
      </c>
      <c r="H26" s="55">
        <f ca="1">F26-G26-SUM(H$24:H25)</f>
        <v>15.120000000000003</v>
      </c>
      <c r="I26" s="54">
        <f ca="1">(ROUND(F26-G26-SUM(H$24:H26),Rounding_Accuracy)&lt;&gt;0)*1</f>
        <v>0</v>
      </c>
      <c r="J26" s="34">
        <f t="shared" ca="1" si="2"/>
        <v>2</v>
      </c>
      <c r="K26" s="34">
        <f t="shared" ref="K26:K34" ca="1" si="5">IF(K$24&gt;$E26,"",
IF(K$24=$E26,MAX(K$13-K$14,0),
MIN(MAX(SUM(OFFSET(K25,,,,$E26-K$24))+OFFSET($I$13,,$E26)-OFFSET($I$14,,$E26),0),K25)))</f>
        <v>6</v>
      </c>
      <c r="L26" s="34" t="str">
        <f t="shared" ref="L26:L34" ca="1" si="6">IF(L$24&gt;$E26,"",
IF(L$24=$E26,MAX(L$13-L$14,0),
MIN(MAX(SUM(OFFSET(L25,,,,$E26-L$24))+OFFSET($I$13,,$E26)-OFFSET($I$14,,$E26),0),L25)))</f>
        <v/>
      </c>
      <c r="M26" s="34" t="str">
        <f t="shared" ref="M26:M34" ca="1" si="7">IF(M$24&gt;$E26,"",
IF(M$24=$E26,MAX(M$13-M$14,0),
MIN(MAX(SUM(OFFSET(M25,,,,$E26-M$24))+OFFSET($I$13,,$E26)-OFFSET($I$14,,$E26),0),M25)))</f>
        <v/>
      </c>
      <c r="N26" s="34" t="str">
        <f t="shared" ref="N26:N34" ca="1" si="8">IF(N$24&gt;$E26,"",
IF(N$24=$E26,MAX(N$13-N$14,0),
MIN(MAX(SUM(OFFSET(N25,,,,$E26-N$24))+OFFSET($I$13,,$E26)-OFFSET($I$14,,$E26),0),N25)))</f>
        <v/>
      </c>
      <c r="O26" s="34" t="str">
        <f t="shared" ref="O26:O34" ca="1" si="9">IF(O$24&gt;$E26,"",
IF(O$24=$E26,MAX(O$13-O$14,0),
MIN(MAX(SUM(OFFSET(O25,,,,$E26-O$24))+OFFSET($I$13,,$E26)-OFFSET($I$14,,$E26),0),O25)))</f>
        <v/>
      </c>
      <c r="P26" s="34" t="str">
        <f t="shared" ref="P26:P34" ca="1" si="10">IF(P$24&gt;$E26,"",
IF(P$24=$E26,MAX(P$13-P$14,0),
MIN(MAX(SUM(OFFSET(P25,,,,$E26-P$24))+OFFSET($I$13,,$E26)-OFFSET($I$14,,$E26),0),P25)))</f>
        <v/>
      </c>
      <c r="Q26" s="34" t="str">
        <f t="shared" ref="Q26:Q34" ca="1" si="11">IF(Q$24&gt;$E26,"",
IF(Q$24=$E26,MAX(Q$13-Q$14,0),
MIN(MAX(SUM(OFFSET(Q25,,,,$E26-Q$24))+OFFSET($I$13,,$E26)-OFFSET($I$14,,$E26),0),Q25)))</f>
        <v/>
      </c>
      <c r="R26" s="34" t="str">
        <f t="shared" ref="R26:R34" ca="1" si="12">IF(R$24&gt;$E26,"",
IF(R$24=$E26,MAX(R$13-R$14,0),
MIN(MAX(SUM(OFFSET(R25,,,,$E26-R$24))+OFFSET($I$13,,$E26)-OFFSET($I$14,,$E26),0),R25)))</f>
        <v/>
      </c>
      <c r="S26" s="34" t="str">
        <f t="shared" ref="S26:S34" ca="1" si="13">IF(S$24&gt;$E26,"",
IF(S$24=$E26,MAX(S$13-S$14,0),
MIN(MAX(SUM(OFFSET(S25,,,,$E26-S$24))+OFFSET($I$13,,$E26)-OFFSET($I$14,,$E26),0),S25)))</f>
        <v/>
      </c>
    </row>
    <row r="27" spans="3:19" ht="12.75" x14ac:dyDescent="0.2">
      <c r="E27" s="28">
        <f t="shared" si="4"/>
        <v>3</v>
      </c>
      <c r="F27" s="52" cm="1">
        <f t="array" aca="1" ref="F27" ca="1">SUMPRODUCT(OFFSET($J$13,,,,$E27)*OFFSET($J$16,,,,$E27))</f>
        <v>37.1</v>
      </c>
      <c r="G27" s="52" cm="1">
        <f t="array" aca="1" ref="G27" ca="1">SUMPRODUCT(OFFSET($J27,,,,$E27)*OFFSET($J$16,,,,$E27))</f>
        <v>6.42</v>
      </c>
      <c r="H27" s="55">
        <f ca="1">F27-G27-SUM(H$24:H26)</f>
        <v>7.1599999999999966</v>
      </c>
      <c r="I27" s="54">
        <f ca="1">(ROUND(F27-G27-SUM(H$24:H27),Rounding_Accuracy)&lt;&gt;0)*1</f>
        <v>0</v>
      </c>
      <c r="J27" s="34">
        <f t="shared" ca="1" si="2"/>
        <v>2</v>
      </c>
      <c r="K27" s="34">
        <f t="shared" ca="1" si="5"/>
        <v>4</v>
      </c>
      <c r="L27" s="34">
        <f t="shared" ca="1" si="6"/>
        <v>0</v>
      </c>
      <c r="M27" s="34" t="str">
        <f t="shared" ca="1" si="7"/>
        <v/>
      </c>
      <c r="N27" s="34" t="str">
        <f t="shared" ca="1" si="8"/>
        <v/>
      </c>
      <c r="O27" s="34" t="str">
        <f t="shared" ca="1" si="9"/>
        <v/>
      </c>
      <c r="P27" s="34" t="str">
        <f t="shared" ca="1" si="10"/>
        <v/>
      </c>
      <c r="Q27" s="34" t="str">
        <f t="shared" ca="1" si="11"/>
        <v/>
      </c>
      <c r="R27" s="34" t="str">
        <f t="shared" ca="1" si="12"/>
        <v/>
      </c>
      <c r="S27" s="34" t="str">
        <f t="shared" ca="1" si="13"/>
        <v/>
      </c>
    </row>
    <row r="28" spans="3:19" ht="12.75" x14ac:dyDescent="0.2">
      <c r="E28" s="28">
        <f t="shared" si="4"/>
        <v>4</v>
      </c>
      <c r="F28" s="52" cm="1">
        <f t="array" aca="1" ref="F28" ca="1">SUMPRODUCT(OFFSET($J$13,,,,$E28)*OFFSET($J$16,,,,$E28))</f>
        <v>46.86</v>
      </c>
      <c r="G28" s="52" cm="1">
        <f t="array" aca="1" ref="G28" ca="1">SUMPRODUCT(OFFSET($J28,,,,$E28)*OFFSET($J$16,,,,$E28))</f>
        <v>10.08</v>
      </c>
      <c r="H28" s="55">
        <f ca="1">F28-G28-SUM(H$24:H27)</f>
        <v>6.1000000000000014</v>
      </c>
      <c r="I28" s="54">
        <f ca="1">(ROUND(F28-G28-SUM(H$24:H28),Rounding_Accuracy)&lt;&gt;0)*1</f>
        <v>0</v>
      </c>
      <c r="J28" s="34">
        <f t="shared" ca="1" si="2"/>
        <v>2</v>
      </c>
      <c r="K28" s="34">
        <f t="shared" ca="1" si="5"/>
        <v>4</v>
      </c>
      <c r="L28" s="34">
        <f t="shared" ca="1" si="6"/>
        <v>0</v>
      </c>
      <c r="M28" s="34">
        <f t="shared" ca="1" si="7"/>
        <v>3</v>
      </c>
      <c r="N28" s="34" t="str">
        <f t="shared" ca="1" si="8"/>
        <v/>
      </c>
      <c r="O28" s="34" t="str">
        <f t="shared" ca="1" si="9"/>
        <v/>
      </c>
      <c r="P28" s="34" t="str">
        <f t="shared" ca="1" si="10"/>
        <v/>
      </c>
      <c r="Q28" s="34" t="str">
        <f t="shared" ca="1" si="11"/>
        <v/>
      </c>
      <c r="R28" s="34" t="str">
        <f t="shared" ca="1" si="12"/>
        <v/>
      </c>
      <c r="S28" s="34" t="str">
        <f t="shared" ca="1" si="13"/>
        <v/>
      </c>
    </row>
    <row r="29" spans="3:19" ht="12.75" x14ac:dyDescent="0.2">
      <c r="E29" s="28">
        <f t="shared" si="4"/>
        <v>5</v>
      </c>
      <c r="F29" s="52" cm="1">
        <f t="array" aca="1" ref="F29" ca="1">SUMPRODUCT(OFFSET($J$13,,,,$E29)*OFFSET($J$16,,,,$E29))</f>
        <v>66.58</v>
      </c>
      <c r="G29" s="52" cm="1">
        <f t="array" aca="1" ref="G29" ca="1">SUMPRODUCT(OFFSET($J29,,,,$E29)*OFFSET($J$16,,,,$E29))</f>
        <v>19.36</v>
      </c>
      <c r="H29" s="55">
        <f ca="1">F29-G29-SUM(H$24:H28)</f>
        <v>10.439999999999998</v>
      </c>
      <c r="I29" s="54">
        <f ca="1">(ROUND(F29-G29-SUM(H$24:H29),Rounding_Accuracy)&lt;&gt;0)*1</f>
        <v>0</v>
      </c>
      <c r="J29" s="34">
        <f t="shared" ca="1" si="2"/>
        <v>2</v>
      </c>
      <c r="K29" s="34">
        <f t="shared" ca="1" si="5"/>
        <v>4</v>
      </c>
      <c r="L29" s="34">
        <f t="shared" ca="1" si="6"/>
        <v>0</v>
      </c>
      <c r="M29" s="34">
        <f t="shared" ca="1" si="7"/>
        <v>3</v>
      </c>
      <c r="N29" s="34">
        <f t="shared" ca="1" si="8"/>
        <v>8</v>
      </c>
      <c r="O29" s="34" t="str">
        <f t="shared" ca="1" si="9"/>
        <v/>
      </c>
      <c r="P29" s="34" t="str">
        <f t="shared" ca="1" si="10"/>
        <v/>
      </c>
      <c r="Q29" s="34" t="str">
        <f t="shared" ca="1" si="11"/>
        <v/>
      </c>
      <c r="R29" s="34" t="str">
        <f t="shared" ca="1" si="12"/>
        <v/>
      </c>
      <c r="S29" s="34" t="str">
        <f t="shared" ca="1" si="13"/>
        <v/>
      </c>
    </row>
    <row r="30" spans="3:19" ht="12.75" x14ac:dyDescent="0.2">
      <c r="E30" s="28">
        <f t="shared" si="4"/>
        <v>6</v>
      </c>
      <c r="F30" s="52" cm="1">
        <f t="array" aca="1" ref="F30" ca="1">SUMPRODUCT(OFFSET($J$13,,,,$E30)*OFFSET($J$16,,,,$E30))</f>
        <v>71.34</v>
      </c>
      <c r="G30" s="52" cm="1">
        <f t="array" aca="1" ref="G30" ca="1">SUMPRODUCT(OFFSET($J30,,,,$E30)*OFFSET($J$16,,,,$E30))</f>
        <v>3.18</v>
      </c>
      <c r="H30" s="55">
        <f ca="1">F30-G30-SUM(H$24:H29)</f>
        <v>20.939999999999998</v>
      </c>
      <c r="I30" s="54">
        <f ca="1">(ROUND(F30-G30-SUM(H$24:H30),Rounding_Accuracy)&lt;&gt;0)*1</f>
        <v>0</v>
      </c>
      <c r="J30" s="34">
        <f t="shared" ca="1" si="2"/>
        <v>2</v>
      </c>
      <c r="K30" s="34">
        <f t="shared" ca="1" si="5"/>
        <v>1</v>
      </c>
      <c r="L30" s="34">
        <f t="shared" ca="1" si="6"/>
        <v>0</v>
      </c>
      <c r="M30" s="34">
        <f t="shared" ca="1" si="7"/>
        <v>0</v>
      </c>
      <c r="N30" s="34">
        <f t="shared" ca="1" si="8"/>
        <v>0</v>
      </c>
      <c r="O30" s="34">
        <f t="shared" ca="1" si="9"/>
        <v>0</v>
      </c>
      <c r="P30" s="34" t="str">
        <f t="shared" ca="1" si="10"/>
        <v/>
      </c>
      <c r="Q30" s="34" t="str">
        <f t="shared" ca="1" si="11"/>
        <v/>
      </c>
      <c r="R30" s="34" t="str">
        <f t="shared" ca="1" si="12"/>
        <v/>
      </c>
      <c r="S30" s="34" t="str">
        <f t="shared" ca="1" si="13"/>
        <v/>
      </c>
    </row>
    <row r="31" spans="3:19" ht="12.75" x14ac:dyDescent="0.2">
      <c r="E31" s="28">
        <f t="shared" si="4"/>
        <v>7</v>
      </c>
      <c r="F31" s="52" cm="1">
        <f t="array" aca="1" ref="F31" ca="1">SUMPRODUCT(OFFSET($J$13,,,,$E31)*OFFSET($J$16,,,,$E31))</f>
        <v>98.13</v>
      </c>
      <c r="G31" s="52" cm="1">
        <f t="array" aca="1" ref="G31" ca="1">SUMPRODUCT(OFFSET($J31,,,,$E31)*OFFSET($J$16,,,,$E31))</f>
        <v>22.919999999999998</v>
      </c>
      <c r="H31" s="55">
        <f ca="1">F31-G31-SUM(H$24:H30)</f>
        <v>7.0499999999999972</v>
      </c>
      <c r="I31" s="54">
        <f ca="1">(ROUND(F31-G31-SUM(H$24:H31),Rounding_Accuracy)&lt;&gt;0)*1</f>
        <v>0</v>
      </c>
      <c r="J31" s="34">
        <f t="shared" ca="1" si="2"/>
        <v>2</v>
      </c>
      <c r="K31" s="34">
        <f t="shared" ca="1" si="5"/>
        <v>1</v>
      </c>
      <c r="L31" s="34">
        <f t="shared" ca="1" si="6"/>
        <v>0</v>
      </c>
      <c r="M31" s="34">
        <f t="shared" ca="1" si="7"/>
        <v>0</v>
      </c>
      <c r="N31" s="34">
        <f t="shared" ca="1" si="8"/>
        <v>0</v>
      </c>
      <c r="O31" s="34">
        <f t="shared" ca="1" si="9"/>
        <v>0</v>
      </c>
      <c r="P31" s="34">
        <f t="shared" ca="1" si="10"/>
        <v>14</v>
      </c>
      <c r="Q31" s="34" t="str">
        <f t="shared" ca="1" si="11"/>
        <v/>
      </c>
      <c r="R31" s="34" t="str">
        <f t="shared" ca="1" si="12"/>
        <v/>
      </c>
      <c r="S31" s="34" t="str">
        <f t="shared" ca="1" si="13"/>
        <v/>
      </c>
    </row>
    <row r="32" spans="3:19" ht="12.75" x14ac:dyDescent="0.2">
      <c r="E32" s="28">
        <f t="shared" si="4"/>
        <v>8</v>
      </c>
      <c r="F32" s="52" cm="1">
        <f t="array" aca="1" ref="F32" ca="1">SUMPRODUCT(OFFSET($J$13,,,,$E32)*OFFSET($J$16,,,,$E32))</f>
        <v>107.3</v>
      </c>
      <c r="G32" s="52" cm="1">
        <f t="array" aca="1" ref="G32" ca="1">SUMPRODUCT(OFFSET($J32,,,,$E32)*OFFSET($J$16,,,,$E32))</f>
        <v>13.049999999999999</v>
      </c>
      <c r="H32" s="55">
        <f ca="1">F32-G32-SUM(H$24:H31)</f>
        <v>19.040000000000006</v>
      </c>
      <c r="I32" s="54">
        <f ca="1">(ROUND(F32-G32-SUM(H$24:H32),Rounding_Accuracy)&lt;&gt;0)*1</f>
        <v>0</v>
      </c>
      <c r="J32" s="34">
        <f t="shared" ca="1" si="2"/>
        <v>2</v>
      </c>
      <c r="K32" s="34">
        <f t="shared" ca="1" si="5"/>
        <v>1</v>
      </c>
      <c r="L32" s="34">
        <f t="shared" ca="1" si="6"/>
        <v>0</v>
      </c>
      <c r="M32" s="34">
        <f t="shared" ca="1" si="7"/>
        <v>0</v>
      </c>
      <c r="N32" s="34">
        <f t="shared" ca="1" si="8"/>
        <v>0</v>
      </c>
      <c r="O32" s="34">
        <f t="shared" ca="1" si="9"/>
        <v>0</v>
      </c>
      <c r="P32" s="34">
        <f t="shared" ca="1" si="10"/>
        <v>7</v>
      </c>
      <c r="Q32" s="34">
        <f t="shared" ca="1" si="11"/>
        <v>0</v>
      </c>
      <c r="R32" s="34" t="str">
        <f t="shared" ca="1" si="12"/>
        <v/>
      </c>
      <c r="S32" s="34" t="str">
        <f t="shared" ca="1" si="13"/>
        <v/>
      </c>
    </row>
    <row r="33" spans="5:19" ht="12.75" x14ac:dyDescent="0.2">
      <c r="E33" s="28">
        <f t="shared" si="4"/>
        <v>9</v>
      </c>
      <c r="F33" s="52" cm="1">
        <f t="array" aca="1" ref="F33" ca="1">SUMPRODUCT(OFFSET($J$13,,,,$E33)*OFFSET($J$16,,,,$E33))</f>
        <v>113.35</v>
      </c>
      <c r="G33" s="52" cm="1">
        <f t="array" aca="1" ref="G33" ca="1">SUMPRODUCT(OFFSET($J33,,,,$E33)*OFFSET($J$16,,,,$E33))</f>
        <v>2.1</v>
      </c>
      <c r="H33" s="55">
        <f ca="1">F33-G33-SUM(H$24:H32)</f>
        <v>17</v>
      </c>
      <c r="I33" s="54">
        <f ca="1">(ROUND(F33-G33-SUM(H$24:H33),Rounding_Accuracy)&lt;&gt;0)*1</f>
        <v>0</v>
      </c>
      <c r="J33" s="34">
        <f t="shared" ca="1" si="2"/>
        <v>2</v>
      </c>
      <c r="K33" s="34">
        <f t="shared" ca="1" si="5"/>
        <v>0</v>
      </c>
      <c r="L33" s="34">
        <f t="shared" ca="1" si="6"/>
        <v>0</v>
      </c>
      <c r="M33" s="34">
        <f t="shared" ca="1" si="7"/>
        <v>0</v>
      </c>
      <c r="N33" s="34">
        <f t="shared" ca="1" si="8"/>
        <v>0</v>
      </c>
      <c r="O33" s="34">
        <f t="shared" ca="1" si="9"/>
        <v>0</v>
      </c>
      <c r="P33" s="34">
        <f t="shared" ca="1" si="10"/>
        <v>0</v>
      </c>
      <c r="Q33" s="34">
        <f t="shared" ca="1" si="11"/>
        <v>0</v>
      </c>
      <c r="R33" s="34">
        <f t="shared" ca="1" si="12"/>
        <v>0</v>
      </c>
      <c r="S33" s="34" t="str">
        <f t="shared" ca="1" si="13"/>
        <v/>
      </c>
    </row>
    <row r="34" spans="5:19" ht="12.75" x14ac:dyDescent="0.2">
      <c r="E34" s="28">
        <f t="shared" si="4"/>
        <v>10</v>
      </c>
      <c r="F34" s="52" cm="1">
        <f t="array" aca="1" ref="F34" ca="1">SUMPRODUCT(OFFSET($J$13,,,,$E34)*OFFSET($J$16,,,,$E34))</f>
        <v>118.89999999999999</v>
      </c>
      <c r="G34" s="52" cm="1">
        <f t="array" aca="1" ref="G34" ca="1">SUMPRODUCT(OFFSET($J34,,,,$E34)*OFFSET($J$16,,,,$E34))</f>
        <v>1.05</v>
      </c>
      <c r="H34" s="55">
        <f ca="1">F34-G34-SUM(H$24:H33)</f>
        <v>6.5999999999999943</v>
      </c>
      <c r="I34" s="54">
        <f ca="1">(ROUND(F34-G34-SUM(H$24:H34),Rounding_Accuracy)&lt;&gt;0)*1</f>
        <v>0</v>
      </c>
      <c r="J34" s="34">
        <f t="shared" ca="1" si="2"/>
        <v>1</v>
      </c>
      <c r="K34" s="34">
        <f t="shared" ca="1" si="5"/>
        <v>0</v>
      </c>
      <c r="L34" s="34">
        <f t="shared" ca="1" si="6"/>
        <v>0</v>
      </c>
      <c r="M34" s="34">
        <f t="shared" ca="1" si="7"/>
        <v>0</v>
      </c>
      <c r="N34" s="34">
        <f t="shared" ca="1" si="8"/>
        <v>0</v>
      </c>
      <c r="O34" s="34">
        <f t="shared" ca="1" si="9"/>
        <v>0</v>
      </c>
      <c r="P34" s="34">
        <f t="shared" ca="1" si="10"/>
        <v>0</v>
      </c>
      <c r="Q34" s="34">
        <f t="shared" ca="1" si="11"/>
        <v>0</v>
      </c>
      <c r="R34" s="34">
        <f t="shared" ca="1" si="12"/>
        <v>0</v>
      </c>
      <c r="S34" s="34">
        <f t="shared" ca="1" si="13"/>
        <v>0</v>
      </c>
    </row>
  </sheetData>
  <mergeCells count="1">
    <mergeCell ref="A3:E3"/>
  </mergeCells>
  <conditionalFormatting sqref="I4">
    <cfRule type="cellIs" dxfId="9" priority="3" operator="notEqual">
      <formula>0</formula>
    </cfRule>
  </conditionalFormatting>
  <conditionalFormatting sqref="I25:I34">
    <cfRule type="cellIs" dxfId="8" priority="2" operator="notEqual">
      <formula>0</formula>
    </cfRule>
  </conditionalFormatting>
  <conditionalFormatting sqref="I23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913D6989-FADA-42EB-BE9C-6E192E25E43A}"/>
    <hyperlink ref="A3" location="HL_Navigator" display="Navigator" xr:uid="{1F244EDE-5ACB-4C50-865C-0B32BF5B556E}"/>
    <hyperlink ref="I4" location="Overall_Error_Check" tooltip="Go to Overall Error Check" display="Overall_Error_Check" xr:uid="{90AD1574-E149-4471-9B34-50EC6F0D9893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C7D61-C75B-4CAA-A11F-6F10CCD658C3}">
  <sheetPr>
    <outlinePr summaryBelow="0" summaryRight="0"/>
  </sheetPr>
  <dimension ref="A1:T3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style="47" customWidth="1"/>
    <col min="6" max="6" width="11.28515625" style="47" bestFit="1" customWidth="1"/>
    <col min="7" max="7" width="8" style="47" customWidth="1"/>
    <col min="8" max="8" width="1.7109375" style="47" customWidth="1"/>
    <col min="9" max="16384" width="9.140625" style="47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Purchase Value Method</v>
      </c>
    </row>
    <row r="2" spans="1:20" ht="18" x14ac:dyDescent="0.25">
      <c r="A2" s="16" t="str">
        <f ca="1">Model_Name</f>
        <v>SP LIFO Modelling.xlsx</v>
      </c>
    </row>
    <row r="3" spans="1:20" x14ac:dyDescent="0.2">
      <c r="A3" s="58" t="s">
        <v>1</v>
      </c>
      <c r="B3" s="58"/>
      <c r="C3" s="58"/>
      <c r="D3" s="58"/>
      <c r="E3" s="58"/>
    </row>
    <row r="4" spans="1:20" ht="14.25" x14ac:dyDescent="0.2">
      <c r="E4" s="47" t="s">
        <v>2</v>
      </c>
      <c r="I4" s="1">
        <f ca="1">Overall_Error_Check</f>
        <v>0</v>
      </c>
    </row>
    <row r="5" spans="1:20" x14ac:dyDescent="0.2">
      <c r="A5" s="46"/>
    </row>
    <row r="6" spans="1:20" ht="16.5" thickBot="1" x14ac:dyDescent="0.3">
      <c r="B6" s="40">
        <f>MAX($B$5:$B5)+1</f>
        <v>1</v>
      </c>
      <c r="C6" s="2" t="s">
        <v>71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thickTop="1" x14ac:dyDescent="0.2"/>
    <row r="8" spans="1:20" ht="16.5" x14ac:dyDescent="0.25">
      <c r="C8" s="3" t="s">
        <v>68</v>
      </c>
    </row>
    <row r="10" spans="1:20" ht="15" x14ac:dyDescent="0.25">
      <c r="D10" s="4" t="s">
        <v>72</v>
      </c>
    </row>
    <row r="12" spans="1:20" x14ac:dyDescent="0.2">
      <c r="E12" s="47" t="s">
        <v>73</v>
      </c>
      <c r="G12" s="49" t="s">
        <v>74</v>
      </c>
      <c r="J12" s="48">
        <f>N(I12)+1</f>
        <v>1</v>
      </c>
      <c r="K12" s="48">
        <f t="shared" ref="K12:S12" si="0">N(J12)+1</f>
        <v>2</v>
      </c>
      <c r="L12" s="48">
        <f t="shared" si="0"/>
        <v>3</v>
      </c>
      <c r="M12" s="48">
        <f t="shared" si="0"/>
        <v>4</v>
      </c>
      <c r="N12" s="48">
        <f t="shared" si="0"/>
        <v>5</v>
      </c>
      <c r="O12" s="48">
        <f t="shared" si="0"/>
        <v>6</v>
      </c>
      <c r="P12" s="48">
        <f t="shared" si="0"/>
        <v>7</v>
      </c>
      <c r="Q12" s="48">
        <f t="shared" si="0"/>
        <v>8</v>
      </c>
      <c r="R12" s="48">
        <f t="shared" si="0"/>
        <v>9</v>
      </c>
      <c r="S12" s="48">
        <f t="shared" si="0"/>
        <v>10</v>
      </c>
    </row>
    <row r="13" spans="1:20" x14ac:dyDescent="0.2">
      <c r="E13" s="47" t="s">
        <v>75</v>
      </c>
      <c r="G13" s="49" t="s">
        <v>74</v>
      </c>
      <c r="J13" s="50">
        <v>10</v>
      </c>
      <c r="K13" s="50">
        <v>20</v>
      </c>
      <c r="L13" s="50">
        <v>5</v>
      </c>
      <c r="M13" s="50">
        <v>8</v>
      </c>
      <c r="N13" s="50">
        <v>17</v>
      </c>
      <c r="O13" s="50">
        <v>4</v>
      </c>
      <c r="P13" s="50">
        <v>19</v>
      </c>
      <c r="Q13" s="50">
        <v>7</v>
      </c>
      <c r="R13" s="50">
        <v>5</v>
      </c>
      <c r="S13" s="50">
        <v>5</v>
      </c>
    </row>
    <row r="14" spans="1:20" x14ac:dyDescent="0.2">
      <c r="E14" s="47" t="s">
        <v>76</v>
      </c>
      <c r="G14" s="49" t="s">
        <v>74</v>
      </c>
      <c r="J14" s="50">
        <v>8</v>
      </c>
      <c r="K14" s="50">
        <v>14</v>
      </c>
      <c r="L14" s="50">
        <v>7</v>
      </c>
      <c r="M14" s="50">
        <v>5</v>
      </c>
      <c r="N14" s="50">
        <v>9</v>
      </c>
      <c r="O14" s="50">
        <v>18</v>
      </c>
      <c r="P14" s="50">
        <v>5</v>
      </c>
      <c r="Q14" s="50">
        <v>14</v>
      </c>
      <c r="R14" s="50">
        <v>13</v>
      </c>
      <c r="S14" s="50">
        <v>6</v>
      </c>
    </row>
    <row r="15" spans="1:20" x14ac:dyDescent="0.2">
      <c r="G15" s="49"/>
    </row>
    <row r="16" spans="1:20" x14ac:dyDescent="0.2">
      <c r="E16" s="47" t="s">
        <v>78</v>
      </c>
      <c r="G16" s="49" t="s">
        <v>79</v>
      </c>
      <c r="J16" s="51">
        <v>1.05</v>
      </c>
      <c r="K16" s="51">
        <v>1.08</v>
      </c>
      <c r="L16" s="51">
        <v>1</v>
      </c>
      <c r="M16" s="51">
        <v>1.22</v>
      </c>
      <c r="N16" s="51">
        <v>1.1599999999999999</v>
      </c>
      <c r="O16" s="51">
        <v>1.19</v>
      </c>
      <c r="P16" s="51">
        <v>1.41</v>
      </c>
      <c r="Q16" s="51">
        <v>1.31</v>
      </c>
      <c r="R16" s="51">
        <v>1.21</v>
      </c>
      <c r="S16" s="51">
        <v>1.1100000000000001</v>
      </c>
    </row>
    <row r="19" spans="3:19" ht="16.5" x14ac:dyDescent="0.25">
      <c r="C19" s="3" t="s">
        <v>80</v>
      </c>
    </row>
    <row r="21" spans="3:19" ht="15" x14ac:dyDescent="0.25">
      <c r="D21" s="4" t="s">
        <v>81</v>
      </c>
    </row>
    <row r="23" spans="3:19" ht="12.75" x14ac:dyDescent="0.2">
      <c r="F23" s="47" t="s">
        <v>84</v>
      </c>
      <c r="G23" s="32" t="s">
        <v>77</v>
      </c>
      <c r="I23" s="53">
        <f ca="1">MAX(I27:I36)</f>
        <v>0</v>
      </c>
      <c r="J23" s="55" cm="1">
        <f t="array" aca="1" ref="J23" ca="1">SUMPRODUCT(OFFSET($J$26,J$25,,,J$25)*OFFSET($J$16,,,,J$25))</f>
        <v>8.4</v>
      </c>
      <c r="K23" s="55" cm="1">
        <f t="array" aca="1" ref="K23" ca="1">SUMPRODUCT(OFFSET($J$26,K$25,,,K$25)*OFFSET($J$16,,,,K$25))</f>
        <v>15.120000000000001</v>
      </c>
      <c r="L23" s="55" cm="1">
        <f t="array" aca="1" ref="L23" ca="1">SUMPRODUCT(OFFSET($J$26,L$25,,,L$25)*OFFSET($J$16,,,,L$25))</f>
        <v>7.16</v>
      </c>
      <c r="M23" s="55" cm="1">
        <f t="array" aca="1" ref="M23" ca="1">SUMPRODUCT(OFFSET($J$26,M$25,,,M$25)*OFFSET($J$16,,,,M$25))</f>
        <v>6.1</v>
      </c>
      <c r="N23" s="55" cm="1">
        <f t="array" aca="1" ref="N23" ca="1">SUMPRODUCT(OFFSET($J$26,N$25,,,N$25)*OFFSET($J$16,,,,N$25))</f>
        <v>10.44</v>
      </c>
      <c r="O23" s="55" cm="1">
        <f t="array" aca="1" ref="O23" ca="1">SUMPRODUCT(OFFSET($J$26,O$25,,,O$25)*OFFSET($J$16,,,,O$25))</f>
        <v>20.939999999999998</v>
      </c>
      <c r="P23" s="55" cm="1">
        <f t="array" aca="1" ref="P23" ca="1">SUMPRODUCT(OFFSET($J$26,P$25,,,P$25)*OFFSET($J$16,,,,P$25))</f>
        <v>7.05</v>
      </c>
      <c r="Q23" s="55" cm="1">
        <f t="array" aca="1" ref="Q23" ca="1">SUMPRODUCT(OFFSET($J$26,Q$25,,,Q$25)*OFFSET($J$16,,,,Q$25))</f>
        <v>19.04</v>
      </c>
      <c r="R23" s="55" cm="1">
        <f t="array" aca="1" ref="R23" ca="1">SUMPRODUCT(OFFSET($J$26,R$25,,,R$25)*OFFSET($J$16,,,,R$25))</f>
        <v>17</v>
      </c>
      <c r="S23" s="55" cm="1">
        <f t="array" aca="1" ref="S23" ca="1">SUMPRODUCT(OFFSET($J$26,S$25,,,S$25)*OFFSET($J$16,,,,S$25))</f>
        <v>6.6000000000000005</v>
      </c>
    </row>
    <row r="25" spans="3:19" ht="12.75" x14ac:dyDescent="0.2">
      <c r="F25" s="48" t="str">
        <f>E14</f>
        <v>COGS Usage</v>
      </c>
      <c r="G25" s="23"/>
      <c r="H25" s="23"/>
      <c r="I25" s="48" t="s">
        <v>85</v>
      </c>
      <c r="J25" s="48">
        <f>J$12</f>
        <v>1</v>
      </c>
      <c r="K25" s="48">
        <f t="shared" ref="K25:S25" si="1">K$12</f>
        <v>2</v>
      </c>
      <c r="L25" s="48">
        <f t="shared" si="1"/>
        <v>3</v>
      </c>
      <c r="M25" s="48">
        <f t="shared" si="1"/>
        <v>4</v>
      </c>
      <c r="N25" s="48">
        <f t="shared" si="1"/>
        <v>5</v>
      </c>
      <c r="O25" s="48">
        <f t="shared" si="1"/>
        <v>6</v>
      </c>
      <c r="P25" s="48">
        <f t="shared" si="1"/>
        <v>7</v>
      </c>
      <c r="Q25" s="48">
        <f t="shared" si="1"/>
        <v>8</v>
      </c>
      <c r="R25" s="48">
        <f t="shared" si="1"/>
        <v>9</v>
      </c>
      <c r="S25" s="48">
        <f t="shared" si="1"/>
        <v>10</v>
      </c>
    </row>
    <row r="26" spans="3:19" ht="12.75" outlineLevel="1" x14ac:dyDescent="0.2"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3:19" ht="12.75" x14ac:dyDescent="0.2">
      <c r="E27" s="28">
        <f t="shared" ref="E27:E36" si="2">N(E26)+1</f>
        <v>1</v>
      </c>
      <c r="F27" s="56">
        <f ca="1">OFFSET($I$14,,$E27)</f>
        <v>8</v>
      </c>
      <c r="G27" s="23"/>
      <c r="H27" s="23"/>
      <c r="I27" s="54">
        <f t="shared" ref="I27:I36" ca="1" si="3">(ROUND($F27-SUM(OFFSET($J27,,,,$E27)),Rounding_Accuracy)&lt;&gt;0)*1</f>
        <v>0</v>
      </c>
      <c r="J27" s="34">
        <f ca="1">IF(J$25&gt;$E27,"",
IF(J$25=$E27,MIN(J$13,$F27),
MIN(MIN($F27,SUM(OFFSET(J$13,,,,MAX($25:$25)+1-J$25)))-SUM(OFFSET(K27,,,,MAX($25:$25)-J$25)),J$13-SUM(J$26:J26))))</f>
        <v>8</v>
      </c>
      <c r="K27" s="34" t="str">
        <f ca="1">IF(K$25&gt;$E27,"",
IF(K$25=$E27,MIN(K$13,$F27),
MIN(MIN($F27,SUM(OFFSET(K$13,,,,MAX($25:$25)+1-K$25)))-SUM(OFFSET(L27,,,,MAX($25:$25)-K$25)),K$13-SUM(K$26:K26))))</f>
        <v/>
      </c>
      <c r="L27" s="34" t="str">
        <f ca="1">IF(L$25&gt;$E27,"",
IF(L$25=$E27,MIN(L$13,$F27),
MIN(MIN($F27,SUM(OFFSET(L$13,,,,MAX($25:$25)+1-L$25)))-SUM(OFFSET(M27,,,,MAX($25:$25)-L$25)),L$13-SUM(L$26:L26))))</f>
        <v/>
      </c>
      <c r="M27" s="34" t="str">
        <f ca="1">IF(M$25&gt;$E27,"",
IF(M$25=$E27,MIN(M$13,$F27),
MIN(MIN($F27,SUM(OFFSET(M$13,,,,MAX($25:$25)+1-M$25)))-SUM(OFFSET(N27,,,,MAX($25:$25)-M$25)),M$13-SUM(M$26:M26))))</f>
        <v/>
      </c>
      <c r="N27" s="34" t="str">
        <f ca="1">IF(N$25&gt;$E27,"",
IF(N$25=$E27,MIN(N$13,$F27),
MIN(MIN($F27,SUM(OFFSET(N$13,,,,MAX($25:$25)+1-N$25)))-SUM(OFFSET(O27,,,,MAX($25:$25)-N$25)),N$13-SUM(N$26:N26))))</f>
        <v/>
      </c>
      <c r="O27" s="34" t="str">
        <f ca="1">IF(O$25&gt;$E27,"",
IF(O$25=$E27,MIN(O$13,$F27),
MIN(MIN($F27,SUM(OFFSET(O$13,,,,MAX($25:$25)+1-O$25)))-SUM(OFFSET(P27,,,,MAX($25:$25)-O$25)),O$13-SUM(O$26:O26))))</f>
        <v/>
      </c>
      <c r="P27" s="34" t="str">
        <f ca="1">IF(P$25&gt;$E27,"",
IF(P$25=$E27,MIN(P$13,$F27),
MIN(MIN($F27,SUM(OFFSET(P$13,,,,MAX($25:$25)+1-P$25)))-SUM(OFFSET(Q27,,,,MAX($25:$25)-P$25)),P$13-SUM(P$26:P26))))</f>
        <v/>
      </c>
      <c r="Q27" s="34" t="str">
        <f ca="1">IF(Q$25&gt;$E27,"",
IF(Q$25=$E27,MIN(Q$13,$F27),
MIN(MIN($F27,SUM(OFFSET(Q$13,,,,MAX($25:$25)+1-Q$25)))-SUM(OFFSET(R27,,,,MAX($25:$25)-Q$25)),Q$13-SUM(Q$26:Q26))))</f>
        <v/>
      </c>
      <c r="R27" s="34" t="str">
        <f ca="1">IF(R$25&gt;$E27,"",
IF(R$25=$E27,MIN(R$13,$F27),
MIN(MIN($F27,SUM(OFFSET(R$13,,,,MAX($25:$25)+1-R$25)))-SUM(OFFSET(S27,,,,MAX($25:$25)-R$25)),R$13-SUM(R$26:R26))))</f>
        <v/>
      </c>
      <c r="S27" s="34" t="str">
        <f ca="1">IF(S$25&gt;$E27,"",
IF(S$25=$E27,MIN(S$13,$F27),
MIN(MIN($F27,SUM(OFFSET(S$13,,,,MAX($25:$25)+1-S$25)))-SUM(OFFSET(T27,,,,MAX($25:$25)-S$25)),S$13-SUM(S$26:S26))))</f>
        <v/>
      </c>
    </row>
    <row r="28" spans="3:19" ht="12.75" x14ac:dyDescent="0.2">
      <c r="E28" s="28">
        <f t="shared" si="2"/>
        <v>2</v>
      </c>
      <c r="F28" s="56">
        <f t="shared" ref="F28:F36" ca="1" si="4">OFFSET($I$14,,$E28)</f>
        <v>14</v>
      </c>
      <c r="G28" s="23"/>
      <c r="H28" s="23"/>
      <c r="I28" s="54">
        <f t="shared" ca="1" si="3"/>
        <v>0</v>
      </c>
      <c r="J28" s="34">
        <f ca="1">IF(J$25&gt;$E28,"",
IF(J$25=$E28,MIN(J$13,$F28),
MIN(MIN($F28,SUM(OFFSET(J$13,,,,MAX($25:$25)+1-J$25)))-SUM(OFFSET(K28,,,,MAX($25:$25)-J$25)),J$13-SUM(J$26:J27))))</f>
        <v>0</v>
      </c>
      <c r="K28" s="34">
        <f ca="1">IF(K$25&gt;$E28,"",
IF(K$25=$E28,MIN(K$13,$F28),
MIN(MIN($F28,SUM(OFFSET(K$13,,,,MAX($25:$25)+1-K$25)))-SUM(OFFSET(L28,,,,MAX($25:$25)-K$25)),K$13-SUM(K$26:K27))))</f>
        <v>14</v>
      </c>
      <c r="L28" s="34" t="str">
        <f ca="1">IF(L$25&gt;$E28,"",
IF(L$25=$E28,MIN(L$13,$F28),
MIN(MIN($F28,SUM(OFFSET(L$13,,,,MAX($25:$25)+1-L$25)))-SUM(OFFSET(M28,,,,MAX($25:$25)-L$25)),L$13-SUM(L$26:L27))))</f>
        <v/>
      </c>
      <c r="M28" s="34" t="str">
        <f ca="1">IF(M$25&gt;$E28,"",
IF(M$25=$E28,MIN(M$13,$F28),
MIN(MIN($F28,SUM(OFFSET(M$13,,,,MAX($25:$25)+1-M$25)))-SUM(OFFSET(N28,,,,MAX($25:$25)-M$25)),M$13-SUM(M$26:M27))))</f>
        <v/>
      </c>
      <c r="N28" s="34" t="str">
        <f ca="1">IF(N$25&gt;$E28,"",
IF(N$25=$E28,MIN(N$13,$F28),
MIN(MIN($F28,SUM(OFFSET(N$13,,,,MAX($25:$25)+1-N$25)))-SUM(OFFSET(O28,,,,MAX($25:$25)-N$25)),N$13-SUM(N$26:N27))))</f>
        <v/>
      </c>
      <c r="O28" s="34" t="str">
        <f ca="1">IF(O$25&gt;$E28,"",
IF(O$25=$E28,MIN(O$13,$F28),
MIN(MIN($F28,SUM(OFFSET(O$13,,,,MAX($25:$25)+1-O$25)))-SUM(OFFSET(P28,,,,MAX($25:$25)-O$25)),O$13-SUM(O$26:O27))))</f>
        <v/>
      </c>
      <c r="P28" s="34" t="str">
        <f ca="1">IF(P$25&gt;$E28,"",
IF(P$25=$E28,MIN(P$13,$F28),
MIN(MIN($F28,SUM(OFFSET(P$13,,,,MAX($25:$25)+1-P$25)))-SUM(OFFSET(Q28,,,,MAX($25:$25)-P$25)),P$13-SUM(P$26:P27))))</f>
        <v/>
      </c>
      <c r="Q28" s="34" t="str">
        <f ca="1">IF(Q$25&gt;$E28,"",
IF(Q$25=$E28,MIN(Q$13,$F28),
MIN(MIN($F28,SUM(OFFSET(Q$13,,,,MAX($25:$25)+1-Q$25)))-SUM(OFFSET(R28,,,,MAX($25:$25)-Q$25)),Q$13-SUM(Q$26:Q27))))</f>
        <v/>
      </c>
      <c r="R28" s="34" t="str">
        <f ca="1">IF(R$25&gt;$E28,"",
IF(R$25=$E28,MIN(R$13,$F28),
MIN(MIN($F28,SUM(OFFSET(R$13,,,,MAX($25:$25)+1-R$25)))-SUM(OFFSET(S28,,,,MAX($25:$25)-R$25)),R$13-SUM(R$26:R27))))</f>
        <v/>
      </c>
      <c r="S28" s="34" t="str">
        <f ca="1">IF(S$25&gt;$E28,"",
IF(S$25=$E28,MIN(S$13,$F28),
MIN(MIN($F28,SUM(OFFSET(S$13,,,,MAX($25:$25)+1-S$25)))-SUM(OFFSET(T28,,,,MAX($25:$25)-S$25)),S$13-SUM(S$26:S27))))</f>
        <v/>
      </c>
    </row>
    <row r="29" spans="3:19" ht="12.75" x14ac:dyDescent="0.2">
      <c r="E29" s="28">
        <f t="shared" si="2"/>
        <v>3</v>
      </c>
      <c r="F29" s="56">
        <f t="shared" ca="1" si="4"/>
        <v>7</v>
      </c>
      <c r="G29" s="23"/>
      <c r="H29" s="23"/>
      <c r="I29" s="54">
        <f t="shared" ca="1" si="3"/>
        <v>0</v>
      </c>
      <c r="J29" s="34">
        <f ca="1">IF(J$25&gt;$E29,"",
IF(J$25=$E29,MIN(J$13,$F29),
MIN(MIN($F29,SUM(OFFSET(J$13,,,,MAX($25:$25)+1-J$25)))-SUM(OFFSET(K29,,,,MAX($25:$25)-J$25)),J$13-SUM(J$26:J28))))</f>
        <v>0</v>
      </c>
      <c r="K29" s="34">
        <f ca="1">IF(K$25&gt;$E29,"",
IF(K$25=$E29,MIN(K$13,$F29),
MIN(MIN($F29,SUM(OFFSET(K$13,,,,MAX($25:$25)+1-K$25)))-SUM(OFFSET(L29,,,,MAX($25:$25)-K$25)),K$13-SUM(K$26:K28))))</f>
        <v>2</v>
      </c>
      <c r="L29" s="34">
        <f ca="1">IF(L$25&gt;$E29,"",
IF(L$25=$E29,MIN(L$13,$F29),
MIN(MIN($F29,SUM(OFFSET(L$13,,,,MAX($25:$25)+1-L$25)))-SUM(OFFSET(M29,,,,MAX($25:$25)-L$25)),L$13-SUM(L$26:L28))))</f>
        <v>5</v>
      </c>
      <c r="M29" s="34" t="str">
        <f ca="1">IF(M$25&gt;$E29,"",
IF(M$25=$E29,MIN(M$13,$F29),
MIN(MIN($F29,SUM(OFFSET(M$13,,,,MAX($25:$25)+1-M$25)))-SUM(OFFSET(N29,,,,MAX($25:$25)-M$25)),M$13-SUM(M$26:M28))))</f>
        <v/>
      </c>
      <c r="N29" s="34" t="str">
        <f ca="1">IF(N$25&gt;$E29,"",
IF(N$25=$E29,MIN(N$13,$F29),
MIN(MIN($F29,SUM(OFFSET(N$13,,,,MAX($25:$25)+1-N$25)))-SUM(OFFSET(O29,,,,MAX($25:$25)-N$25)),N$13-SUM(N$26:N28))))</f>
        <v/>
      </c>
      <c r="O29" s="34" t="str">
        <f ca="1">IF(O$25&gt;$E29,"",
IF(O$25=$E29,MIN(O$13,$F29),
MIN(MIN($F29,SUM(OFFSET(O$13,,,,MAX($25:$25)+1-O$25)))-SUM(OFFSET(P29,,,,MAX($25:$25)-O$25)),O$13-SUM(O$26:O28))))</f>
        <v/>
      </c>
      <c r="P29" s="34" t="str">
        <f ca="1">IF(P$25&gt;$E29,"",
IF(P$25=$E29,MIN(P$13,$F29),
MIN(MIN($F29,SUM(OFFSET(P$13,,,,MAX($25:$25)+1-P$25)))-SUM(OFFSET(Q29,,,,MAX($25:$25)-P$25)),P$13-SUM(P$26:P28))))</f>
        <v/>
      </c>
      <c r="Q29" s="34" t="str">
        <f ca="1">IF(Q$25&gt;$E29,"",
IF(Q$25=$E29,MIN(Q$13,$F29),
MIN(MIN($F29,SUM(OFFSET(Q$13,,,,MAX($25:$25)+1-Q$25)))-SUM(OFFSET(R29,,,,MAX($25:$25)-Q$25)),Q$13-SUM(Q$26:Q28))))</f>
        <v/>
      </c>
      <c r="R29" s="34" t="str">
        <f ca="1">IF(R$25&gt;$E29,"",
IF(R$25=$E29,MIN(R$13,$F29),
MIN(MIN($F29,SUM(OFFSET(R$13,,,,MAX($25:$25)+1-R$25)))-SUM(OFFSET(S29,,,,MAX($25:$25)-R$25)),R$13-SUM(R$26:R28))))</f>
        <v/>
      </c>
      <c r="S29" s="34" t="str">
        <f ca="1">IF(S$25&gt;$E29,"",
IF(S$25=$E29,MIN(S$13,$F29),
MIN(MIN($F29,SUM(OFFSET(S$13,,,,MAX($25:$25)+1-S$25)))-SUM(OFFSET(T29,,,,MAX($25:$25)-S$25)),S$13-SUM(S$26:S28))))</f>
        <v/>
      </c>
    </row>
    <row r="30" spans="3:19" ht="12.75" x14ac:dyDescent="0.2">
      <c r="E30" s="28">
        <f t="shared" si="2"/>
        <v>4</v>
      </c>
      <c r="F30" s="56">
        <f t="shared" ca="1" si="4"/>
        <v>5</v>
      </c>
      <c r="G30" s="23"/>
      <c r="H30" s="23"/>
      <c r="I30" s="54">
        <f t="shared" ca="1" si="3"/>
        <v>0</v>
      </c>
      <c r="J30" s="34">
        <f ca="1">IF(J$25&gt;$E30,"",
IF(J$25=$E30,MIN(J$13,$F30),
MIN(MIN($F30,SUM(OFFSET(J$13,,,,MAX($25:$25)+1-J$25)))-SUM(OFFSET(K30,,,,MAX($25:$25)-J$25)),J$13-SUM(J$26:J29))))</f>
        <v>0</v>
      </c>
      <c r="K30" s="34">
        <f ca="1">IF(K$25&gt;$E30,"",
IF(K$25=$E30,MIN(K$13,$F30),
MIN(MIN($F30,SUM(OFFSET(K$13,,,,MAX($25:$25)+1-K$25)))-SUM(OFFSET(L30,,,,MAX($25:$25)-K$25)),K$13-SUM(K$26:K29))))</f>
        <v>0</v>
      </c>
      <c r="L30" s="34">
        <f ca="1">IF(L$25&gt;$E30,"",
IF(L$25=$E30,MIN(L$13,$F30),
MIN(MIN($F30,SUM(OFFSET(L$13,,,,MAX($25:$25)+1-L$25)))-SUM(OFFSET(M30,,,,MAX($25:$25)-L$25)),L$13-SUM(L$26:L29))))</f>
        <v>0</v>
      </c>
      <c r="M30" s="34">
        <f ca="1">IF(M$25&gt;$E30,"",
IF(M$25=$E30,MIN(M$13,$F30),
MIN(MIN($F30,SUM(OFFSET(M$13,,,,MAX($25:$25)+1-M$25)))-SUM(OFFSET(N30,,,,MAX($25:$25)-M$25)),M$13-SUM(M$26:M29))))</f>
        <v>5</v>
      </c>
      <c r="N30" s="34" t="str">
        <f ca="1">IF(N$25&gt;$E30,"",
IF(N$25=$E30,MIN(N$13,$F30),
MIN(MIN($F30,SUM(OFFSET(N$13,,,,MAX($25:$25)+1-N$25)))-SUM(OFFSET(O30,,,,MAX($25:$25)-N$25)),N$13-SUM(N$26:N29))))</f>
        <v/>
      </c>
      <c r="O30" s="34" t="str">
        <f ca="1">IF(O$25&gt;$E30,"",
IF(O$25=$E30,MIN(O$13,$F30),
MIN(MIN($F30,SUM(OFFSET(O$13,,,,MAX($25:$25)+1-O$25)))-SUM(OFFSET(P30,,,,MAX($25:$25)-O$25)),O$13-SUM(O$26:O29))))</f>
        <v/>
      </c>
      <c r="P30" s="34" t="str">
        <f ca="1">IF(P$25&gt;$E30,"",
IF(P$25=$E30,MIN(P$13,$F30),
MIN(MIN($F30,SUM(OFFSET(P$13,,,,MAX($25:$25)+1-P$25)))-SUM(OFFSET(Q30,,,,MAX($25:$25)-P$25)),P$13-SUM(P$26:P29))))</f>
        <v/>
      </c>
      <c r="Q30" s="34" t="str">
        <f ca="1">IF(Q$25&gt;$E30,"",
IF(Q$25=$E30,MIN(Q$13,$F30),
MIN(MIN($F30,SUM(OFFSET(Q$13,,,,MAX($25:$25)+1-Q$25)))-SUM(OFFSET(R30,,,,MAX($25:$25)-Q$25)),Q$13-SUM(Q$26:Q29))))</f>
        <v/>
      </c>
      <c r="R30" s="34" t="str">
        <f ca="1">IF(R$25&gt;$E30,"",
IF(R$25=$E30,MIN(R$13,$F30),
MIN(MIN($F30,SUM(OFFSET(R$13,,,,MAX($25:$25)+1-R$25)))-SUM(OFFSET(S30,,,,MAX($25:$25)-R$25)),R$13-SUM(R$26:R29))))</f>
        <v/>
      </c>
      <c r="S30" s="34" t="str">
        <f ca="1">IF(S$25&gt;$E30,"",
IF(S$25=$E30,MIN(S$13,$F30),
MIN(MIN($F30,SUM(OFFSET(S$13,,,,MAX($25:$25)+1-S$25)))-SUM(OFFSET(T30,,,,MAX($25:$25)-S$25)),S$13-SUM(S$26:S29))))</f>
        <v/>
      </c>
    </row>
    <row r="31" spans="3:19" ht="12.75" x14ac:dyDescent="0.2">
      <c r="E31" s="28">
        <f t="shared" si="2"/>
        <v>5</v>
      </c>
      <c r="F31" s="56">
        <f t="shared" ca="1" si="4"/>
        <v>9</v>
      </c>
      <c r="G31" s="23"/>
      <c r="H31" s="23"/>
      <c r="I31" s="54">
        <f t="shared" ca="1" si="3"/>
        <v>0</v>
      </c>
      <c r="J31" s="34">
        <f ca="1">IF(J$25&gt;$E31,"",
IF(J$25=$E31,MIN(J$13,$F31),
MIN(MIN($F31,SUM(OFFSET(J$13,,,,MAX($25:$25)+1-J$25)))-SUM(OFFSET(K31,,,,MAX($25:$25)-J$25)),J$13-SUM(J$26:J30))))</f>
        <v>0</v>
      </c>
      <c r="K31" s="34">
        <f ca="1">IF(K$25&gt;$E31,"",
IF(K$25=$E31,MIN(K$13,$F31),
MIN(MIN($F31,SUM(OFFSET(K$13,,,,MAX($25:$25)+1-K$25)))-SUM(OFFSET(L31,,,,MAX($25:$25)-K$25)),K$13-SUM(K$26:K30))))</f>
        <v>0</v>
      </c>
      <c r="L31" s="34">
        <f ca="1">IF(L$25&gt;$E31,"",
IF(L$25=$E31,MIN(L$13,$F31),
MIN(MIN($F31,SUM(OFFSET(L$13,,,,MAX($25:$25)+1-L$25)))-SUM(OFFSET(M31,,,,MAX($25:$25)-L$25)),L$13-SUM(L$26:L30))))</f>
        <v>0</v>
      </c>
      <c r="M31" s="34">
        <f ca="1">IF(M$25&gt;$E31,"",
IF(M$25=$E31,MIN(M$13,$F31),
MIN(MIN($F31,SUM(OFFSET(M$13,,,,MAX($25:$25)+1-M$25)))-SUM(OFFSET(N31,,,,MAX($25:$25)-M$25)),M$13-SUM(M$26:M30))))</f>
        <v>0</v>
      </c>
      <c r="N31" s="34">
        <f ca="1">IF(N$25&gt;$E31,"",
IF(N$25=$E31,MIN(N$13,$F31),
MIN(MIN($F31,SUM(OFFSET(N$13,,,,MAX($25:$25)+1-N$25)))-SUM(OFFSET(O31,,,,MAX($25:$25)-N$25)),N$13-SUM(N$26:N30))))</f>
        <v>9</v>
      </c>
      <c r="O31" s="34" t="str">
        <f ca="1">IF(O$25&gt;$E31,"",
IF(O$25=$E31,MIN(O$13,$F31),
MIN(MIN($F31,SUM(OFFSET(O$13,,,,MAX($25:$25)+1-O$25)))-SUM(OFFSET(P31,,,,MAX($25:$25)-O$25)),O$13-SUM(O$26:O30))))</f>
        <v/>
      </c>
      <c r="P31" s="34" t="str">
        <f ca="1">IF(P$25&gt;$E31,"",
IF(P$25=$E31,MIN(P$13,$F31),
MIN(MIN($F31,SUM(OFFSET(P$13,,,,MAX($25:$25)+1-P$25)))-SUM(OFFSET(Q31,,,,MAX($25:$25)-P$25)),P$13-SUM(P$26:P30))))</f>
        <v/>
      </c>
      <c r="Q31" s="34" t="str">
        <f ca="1">IF(Q$25&gt;$E31,"",
IF(Q$25=$E31,MIN(Q$13,$F31),
MIN(MIN($F31,SUM(OFFSET(Q$13,,,,MAX($25:$25)+1-Q$25)))-SUM(OFFSET(R31,,,,MAX($25:$25)-Q$25)),Q$13-SUM(Q$26:Q30))))</f>
        <v/>
      </c>
      <c r="R31" s="34" t="str">
        <f ca="1">IF(R$25&gt;$E31,"",
IF(R$25=$E31,MIN(R$13,$F31),
MIN(MIN($F31,SUM(OFFSET(R$13,,,,MAX($25:$25)+1-R$25)))-SUM(OFFSET(S31,,,,MAX($25:$25)-R$25)),R$13-SUM(R$26:R30))))</f>
        <v/>
      </c>
      <c r="S31" s="34" t="str">
        <f ca="1">IF(S$25&gt;$E31,"",
IF(S$25=$E31,MIN(S$13,$F31),
MIN(MIN($F31,SUM(OFFSET(S$13,,,,MAX($25:$25)+1-S$25)))-SUM(OFFSET(T31,,,,MAX($25:$25)-S$25)),S$13-SUM(S$26:S30))))</f>
        <v/>
      </c>
    </row>
    <row r="32" spans="3:19" ht="12.75" x14ac:dyDescent="0.2">
      <c r="E32" s="28">
        <f t="shared" si="2"/>
        <v>6</v>
      </c>
      <c r="F32" s="56">
        <f t="shared" ca="1" si="4"/>
        <v>18</v>
      </c>
      <c r="G32" s="23"/>
      <c r="H32" s="23"/>
      <c r="I32" s="54">
        <f t="shared" ca="1" si="3"/>
        <v>0</v>
      </c>
      <c r="J32" s="34">
        <f ca="1">IF(J$25&gt;$E32,"",
IF(J$25=$E32,MIN(J$13,$F32),
MIN(MIN($F32,SUM(OFFSET(J$13,,,,MAX($25:$25)+1-J$25)))-SUM(OFFSET(K32,,,,MAX($25:$25)-J$25)),J$13-SUM(J$26:J31))))</f>
        <v>0</v>
      </c>
      <c r="K32" s="34">
        <f ca="1">IF(K$25&gt;$E32,"",
IF(K$25=$E32,MIN(K$13,$F32),
MIN(MIN($F32,SUM(OFFSET(K$13,,,,MAX($25:$25)+1-K$25)))-SUM(OFFSET(L32,,,,MAX($25:$25)-K$25)),K$13-SUM(K$26:K31))))</f>
        <v>3</v>
      </c>
      <c r="L32" s="34">
        <f ca="1">IF(L$25&gt;$E32,"",
IF(L$25=$E32,MIN(L$13,$F32),
MIN(MIN($F32,SUM(OFFSET(L$13,,,,MAX($25:$25)+1-L$25)))-SUM(OFFSET(M32,,,,MAX($25:$25)-L$25)),L$13-SUM(L$26:L31))))</f>
        <v>0</v>
      </c>
      <c r="M32" s="34">
        <f ca="1">IF(M$25&gt;$E32,"",
IF(M$25=$E32,MIN(M$13,$F32),
MIN(MIN($F32,SUM(OFFSET(M$13,,,,MAX($25:$25)+1-M$25)))-SUM(OFFSET(N32,,,,MAX($25:$25)-M$25)),M$13-SUM(M$26:M31))))</f>
        <v>3</v>
      </c>
      <c r="N32" s="34">
        <f ca="1">IF(N$25&gt;$E32,"",
IF(N$25=$E32,MIN(N$13,$F32),
MIN(MIN($F32,SUM(OFFSET(N$13,,,,MAX($25:$25)+1-N$25)))-SUM(OFFSET(O32,,,,MAX($25:$25)-N$25)),N$13-SUM(N$26:N31))))</f>
        <v>8</v>
      </c>
      <c r="O32" s="34">
        <f ca="1">IF(O$25&gt;$E32,"",
IF(O$25=$E32,MIN(O$13,$F32),
MIN(MIN($F32,SUM(OFFSET(O$13,,,,MAX($25:$25)+1-O$25)))-SUM(OFFSET(P32,,,,MAX($25:$25)-O$25)),O$13-SUM(O$26:O31))))</f>
        <v>4</v>
      </c>
      <c r="P32" s="34" t="str">
        <f ca="1">IF(P$25&gt;$E32,"",
IF(P$25=$E32,MIN(P$13,$F32),
MIN(MIN($F32,SUM(OFFSET(P$13,,,,MAX($25:$25)+1-P$25)))-SUM(OFFSET(Q32,,,,MAX($25:$25)-P$25)),P$13-SUM(P$26:P31))))</f>
        <v/>
      </c>
      <c r="Q32" s="34" t="str">
        <f ca="1">IF(Q$25&gt;$E32,"",
IF(Q$25=$E32,MIN(Q$13,$F32),
MIN(MIN($F32,SUM(OFFSET(Q$13,,,,MAX($25:$25)+1-Q$25)))-SUM(OFFSET(R32,,,,MAX($25:$25)-Q$25)),Q$13-SUM(Q$26:Q31))))</f>
        <v/>
      </c>
      <c r="R32" s="34" t="str">
        <f ca="1">IF(R$25&gt;$E32,"",
IF(R$25=$E32,MIN(R$13,$F32),
MIN(MIN($F32,SUM(OFFSET(R$13,,,,MAX($25:$25)+1-R$25)))-SUM(OFFSET(S32,,,,MAX($25:$25)-R$25)),R$13-SUM(R$26:R31))))</f>
        <v/>
      </c>
      <c r="S32" s="34" t="str">
        <f ca="1">IF(S$25&gt;$E32,"",
IF(S$25=$E32,MIN(S$13,$F32),
MIN(MIN($F32,SUM(OFFSET(S$13,,,,MAX($25:$25)+1-S$25)))-SUM(OFFSET(T32,,,,MAX($25:$25)-S$25)),S$13-SUM(S$26:S31))))</f>
        <v/>
      </c>
    </row>
    <row r="33" spans="5:19" ht="12.75" x14ac:dyDescent="0.2">
      <c r="E33" s="28">
        <f t="shared" si="2"/>
        <v>7</v>
      </c>
      <c r="F33" s="56">
        <f t="shared" ca="1" si="4"/>
        <v>5</v>
      </c>
      <c r="G33" s="23"/>
      <c r="H33" s="23"/>
      <c r="I33" s="54">
        <f t="shared" ca="1" si="3"/>
        <v>0</v>
      </c>
      <c r="J33" s="34">
        <f ca="1">IF(J$25&gt;$E33,"",
IF(J$25=$E33,MIN(J$13,$F33),
MIN(MIN($F33,SUM(OFFSET(J$13,,,,MAX($25:$25)+1-J$25)))-SUM(OFFSET(K33,,,,MAX($25:$25)-J$25)),J$13-SUM(J$26:J32))))</f>
        <v>0</v>
      </c>
      <c r="K33" s="34">
        <f ca="1">IF(K$25&gt;$E33,"",
IF(K$25=$E33,MIN(K$13,$F33),
MIN(MIN($F33,SUM(OFFSET(K$13,,,,MAX($25:$25)+1-K$25)))-SUM(OFFSET(L33,,,,MAX($25:$25)-K$25)),K$13-SUM(K$26:K32))))</f>
        <v>0</v>
      </c>
      <c r="L33" s="34">
        <f ca="1">IF(L$25&gt;$E33,"",
IF(L$25=$E33,MIN(L$13,$F33),
MIN(MIN($F33,SUM(OFFSET(L$13,,,,MAX($25:$25)+1-L$25)))-SUM(OFFSET(M33,,,,MAX($25:$25)-L$25)),L$13-SUM(L$26:L32))))</f>
        <v>0</v>
      </c>
      <c r="M33" s="34">
        <f ca="1">IF(M$25&gt;$E33,"",
IF(M$25=$E33,MIN(M$13,$F33),
MIN(MIN($F33,SUM(OFFSET(M$13,,,,MAX($25:$25)+1-M$25)))-SUM(OFFSET(N33,,,,MAX($25:$25)-M$25)),M$13-SUM(M$26:M32))))</f>
        <v>0</v>
      </c>
      <c r="N33" s="34">
        <f ca="1">IF(N$25&gt;$E33,"",
IF(N$25=$E33,MIN(N$13,$F33),
MIN(MIN($F33,SUM(OFFSET(N$13,,,,MAX($25:$25)+1-N$25)))-SUM(OFFSET(O33,,,,MAX($25:$25)-N$25)),N$13-SUM(N$26:N32))))</f>
        <v>0</v>
      </c>
      <c r="O33" s="34">
        <f ca="1">IF(O$25&gt;$E33,"",
IF(O$25=$E33,MIN(O$13,$F33),
MIN(MIN($F33,SUM(OFFSET(O$13,,,,MAX($25:$25)+1-O$25)))-SUM(OFFSET(P33,,,,MAX($25:$25)-O$25)),O$13-SUM(O$26:O32))))</f>
        <v>0</v>
      </c>
      <c r="P33" s="34">
        <f ca="1">IF(P$25&gt;$E33,"",
IF(P$25=$E33,MIN(P$13,$F33),
MIN(MIN($F33,SUM(OFFSET(P$13,,,,MAX($25:$25)+1-P$25)))-SUM(OFFSET(Q33,,,,MAX($25:$25)-P$25)),P$13-SUM(P$26:P32))))</f>
        <v>5</v>
      </c>
      <c r="Q33" s="34" t="str">
        <f ca="1">IF(Q$25&gt;$E33,"",
IF(Q$25=$E33,MIN(Q$13,$F33),
MIN(MIN($F33,SUM(OFFSET(Q$13,,,,MAX($25:$25)+1-Q$25)))-SUM(OFFSET(R33,,,,MAX($25:$25)-Q$25)),Q$13-SUM(Q$26:Q32))))</f>
        <v/>
      </c>
      <c r="R33" s="34" t="str">
        <f ca="1">IF(R$25&gt;$E33,"",
IF(R$25=$E33,MIN(R$13,$F33),
MIN(MIN($F33,SUM(OFFSET(R$13,,,,MAX($25:$25)+1-R$25)))-SUM(OFFSET(S33,,,,MAX($25:$25)-R$25)),R$13-SUM(R$26:R32))))</f>
        <v/>
      </c>
      <c r="S33" s="34" t="str">
        <f ca="1">IF(S$25&gt;$E33,"",
IF(S$25=$E33,MIN(S$13,$F33),
MIN(MIN($F33,SUM(OFFSET(S$13,,,,MAX($25:$25)+1-S$25)))-SUM(OFFSET(T33,,,,MAX($25:$25)-S$25)),S$13-SUM(S$26:S32))))</f>
        <v/>
      </c>
    </row>
    <row r="34" spans="5:19" ht="12.75" x14ac:dyDescent="0.2">
      <c r="E34" s="28">
        <f t="shared" si="2"/>
        <v>8</v>
      </c>
      <c r="F34" s="56">
        <f t="shared" ca="1" si="4"/>
        <v>14</v>
      </c>
      <c r="G34" s="23"/>
      <c r="H34" s="23"/>
      <c r="I34" s="54">
        <f t="shared" ca="1" si="3"/>
        <v>0</v>
      </c>
      <c r="J34" s="34">
        <f ca="1">IF(J$25&gt;$E34,"",
IF(J$25=$E34,MIN(J$13,$F34),
MIN(MIN($F34,SUM(OFFSET(J$13,,,,MAX($25:$25)+1-J$25)))-SUM(OFFSET(K34,,,,MAX($25:$25)-J$25)),J$13-SUM(J$26:J33))))</f>
        <v>0</v>
      </c>
      <c r="K34" s="34">
        <f ca="1">IF(K$25&gt;$E34,"",
IF(K$25=$E34,MIN(K$13,$F34),
MIN(MIN($F34,SUM(OFFSET(K$13,,,,MAX($25:$25)+1-K$25)))-SUM(OFFSET(L34,,,,MAX($25:$25)-K$25)),K$13-SUM(K$26:K33))))</f>
        <v>0</v>
      </c>
      <c r="L34" s="34">
        <f ca="1">IF(L$25&gt;$E34,"",
IF(L$25=$E34,MIN(L$13,$F34),
MIN(MIN($F34,SUM(OFFSET(L$13,,,,MAX($25:$25)+1-L$25)))-SUM(OFFSET(M34,,,,MAX($25:$25)-L$25)),L$13-SUM(L$26:L33))))</f>
        <v>0</v>
      </c>
      <c r="M34" s="34">
        <f ca="1">IF(M$25&gt;$E34,"",
IF(M$25=$E34,MIN(M$13,$F34),
MIN(MIN($F34,SUM(OFFSET(M$13,,,,MAX($25:$25)+1-M$25)))-SUM(OFFSET(N34,,,,MAX($25:$25)-M$25)),M$13-SUM(M$26:M33))))</f>
        <v>0</v>
      </c>
      <c r="N34" s="34">
        <f ca="1">IF(N$25&gt;$E34,"",
IF(N$25=$E34,MIN(N$13,$F34),
MIN(MIN($F34,SUM(OFFSET(N$13,,,,MAX($25:$25)+1-N$25)))-SUM(OFFSET(O34,,,,MAX($25:$25)-N$25)),N$13-SUM(N$26:N33))))</f>
        <v>0</v>
      </c>
      <c r="O34" s="34">
        <f ca="1">IF(O$25&gt;$E34,"",
IF(O$25=$E34,MIN(O$13,$F34),
MIN(MIN($F34,SUM(OFFSET(O$13,,,,MAX($25:$25)+1-O$25)))-SUM(OFFSET(P34,,,,MAX($25:$25)-O$25)),O$13-SUM(O$26:O33))))</f>
        <v>0</v>
      </c>
      <c r="P34" s="34">
        <f ca="1">IF(P$25&gt;$E34,"",
IF(P$25=$E34,MIN(P$13,$F34),
MIN(MIN($F34,SUM(OFFSET(P$13,,,,MAX($25:$25)+1-P$25)))-SUM(OFFSET(Q34,,,,MAX($25:$25)-P$25)),P$13-SUM(P$26:P33))))</f>
        <v>7</v>
      </c>
      <c r="Q34" s="34">
        <f ca="1">IF(Q$25&gt;$E34,"",
IF(Q$25=$E34,MIN(Q$13,$F34),
MIN(MIN($F34,SUM(OFFSET(Q$13,,,,MAX($25:$25)+1-Q$25)))-SUM(OFFSET(R34,,,,MAX($25:$25)-Q$25)),Q$13-SUM(Q$26:Q33))))</f>
        <v>7</v>
      </c>
      <c r="R34" s="34" t="str">
        <f ca="1">IF(R$25&gt;$E34,"",
IF(R$25=$E34,MIN(R$13,$F34),
MIN(MIN($F34,SUM(OFFSET(R$13,,,,MAX($25:$25)+1-R$25)))-SUM(OFFSET(S34,,,,MAX($25:$25)-R$25)),R$13-SUM(R$26:R33))))</f>
        <v/>
      </c>
      <c r="S34" s="34" t="str">
        <f ca="1">IF(S$25&gt;$E34,"",
IF(S$25=$E34,MIN(S$13,$F34),
MIN(MIN($F34,SUM(OFFSET(S$13,,,,MAX($25:$25)+1-S$25)))-SUM(OFFSET(T34,,,,MAX($25:$25)-S$25)),S$13-SUM(S$26:S33))))</f>
        <v/>
      </c>
    </row>
    <row r="35" spans="5:19" ht="12.75" x14ac:dyDescent="0.2">
      <c r="E35" s="28">
        <f t="shared" si="2"/>
        <v>9</v>
      </c>
      <c r="F35" s="56">
        <f t="shared" ca="1" si="4"/>
        <v>13</v>
      </c>
      <c r="G35" s="23"/>
      <c r="H35" s="23"/>
      <c r="I35" s="54">
        <f t="shared" ca="1" si="3"/>
        <v>0</v>
      </c>
      <c r="J35" s="34">
        <f ca="1">IF(J$25&gt;$E35,"",
IF(J$25=$E35,MIN(J$13,$F35),
MIN(MIN($F35,SUM(OFFSET(J$13,,,,MAX($25:$25)+1-J$25)))-SUM(OFFSET(K35,,,,MAX($25:$25)-J$25)),J$13-SUM(J$26:J34))))</f>
        <v>0</v>
      </c>
      <c r="K35" s="34">
        <f ca="1">IF(K$25&gt;$E35,"",
IF(K$25=$E35,MIN(K$13,$F35),
MIN(MIN($F35,SUM(OFFSET(K$13,,,,MAX($25:$25)+1-K$25)))-SUM(OFFSET(L35,,,,MAX($25:$25)-K$25)),K$13-SUM(K$26:K34))))</f>
        <v>1</v>
      </c>
      <c r="L35" s="34">
        <f ca="1">IF(L$25&gt;$E35,"",
IF(L$25=$E35,MIN(L$13,$F35),
MIN(MIN($F35,SUM(OFFSET(L$13,,,,MAX($25:$25)+1-L$25)))-SUM(OFFSET(M35,,,,MAX($25:$25)-L$25)),L$13-SUM(L$26:L34))))</f>
        <v>0</v>
      </c>
      <c r="M35" s="34">
        <f ca="1">IF(M$25&gt;$E35,"",
IF(M$25=$E35,MIN(M$13,$F35),
MIN(MIN($F35,SUM(OFFSET(M$13,,,,MAX($25:$25)+1-M$25)))-SUM(OFFSET(N35,,,,MAX($25:$25)-M$25)),M$13-SUM(M$26:M34))))</f>
        <v>0</v>
      </c>
      <c r="N35" s="34">
        <f ca="1">IF(N$25&gt;$E35,"",
IF(N$25=$E35,MIN(N$13,$F35),
MIN(MIN($F35,SUM(OFFSET(N$13,,,,MAX($25:$25)+1-N$25)))-SUM(OFFSET(O35,,,,MAX($25:$25)-N$25)),N$13-SUM(N$26:N34))))</f>
        <v>0</v>
      </c>
      <c r="O35" s="34">
        <f ca="1">IF(O$25&gt;$E35,"",
IF(O$25=$E35,MIN(O$13,$F35),
MIN(MIN($F35,SUM(OFFSET(O$13,,,,MAX($25:$25)+1-O$25)))-SUM(OFFSET(P35,,,,MAX($25:$25)-O$25)),O$13-SUM(O$26:O34))))</f>
        <v>0</v>
      </c>
      <c r="P35" s="34">
        <f ca="1">IF(P$25&gt;$E35,"",
IF(P$25=$E35,MIN(P$13,$F35),
MIN(MIN($F35,SUM(OFFSET(P$13,,,,MAX($25:$25)+1-P$25)))-SUM(OFFSET(Q35,,,,MAX($25:$25)-P$25)),P$13-SUM(P$26:P34))))</f>
        <v>7</v>
      </c>
      <c r="Q35" s="34">
        <f ca="1">IF(Q$25&gt;$E35,"",
IF(Q$25=$E35,MIN(Q$13,$F35),
MIN(MIN($F35,SUM(OFFSET(Q$13,,,,MAX($25:$25)+1-Q$25)))-SUM(OFFSET(R35,,,,MAX($25:$25)-Q$25)),Q$13-SUM(Q$26:Q34))))</f>
        <v>0</v>
      </c>
      <c r="R35" s="34">
        <f ca="1">IF(R$25&gt;$E35,"",
IF(R$25=$E35,MIN(R$13,$F35),
MIN(MIN($F35,SUM(OFFSET(R$13,,,,MAX($25:$25)+1-R$25)))-SUM(OFFSET(S35,,,,MAX($25:$25)-R$25)),R$13-SUM(R$26:R34))))</f>
        <v>5</v>
      </c>
      <c r="S35" s="34" t="str">
        <f ca="1">IF(S$25&gt;$E35,"",
IF(S$25=$E35,MIN(S$13,$F35),
MIN(MIN($F35,SUM(OFFSET(S$13,,,,MAX($25:$25)+1-S$25)))-SUM(OFFSET(T35,,,,MAX($25:$25)-S$25)),S$13-SUM(S$26:S34))))</f>
        <v/>
      </c>
    </row>
    <row r="36" spans="5:19" ht="12.75" x14ac:dyDescent="0.2">
      <c r="E36" s="28">
        <f t="shared" si="2"/>
        <v>10</v>
      </c>
      <c r="F36" s="56">
        <f t="shared" ca="1" si="4"/>
        <v>6</v>
      </c>
      <c r="G36" s="23"/>
      <c r="H36" s="23"/>
      <c r="I36" s="54">
        <f t="shared" ca="1" si="3"/>
        <v>0</v>
      </c>
      <c r="J36" s="34">
        <f ca="1">IF(J$25&gt;$E36,"",
IF(J$25=$E36,MIN(J$13,$F36),
MIN(MIN($F36,SUM(OFFSET(J$13,,,,MAX($25:$25)+1-J$25)))-SUM(OFFSET(K36,,,,MAX($25:$25)-J$25)),J$13-SUM(J$26:J35))))</f>
        <v>1</v>
      </c>
      <c r="K36" s="34">
        <f ca="1">IF(K$25&gt;$E36,"",
IF(K$25=$E36,MIN(K$13,$F36),
MIN(MIN($F36,SUM(OFFSET(K$13,,,,MAX($25:$25)+1-K$25)))-SUM(OFFSET(L36,,,,MAX($25:$25)-K$25)),K$13-SUM(K$26:K35))))</f>
        <v>0</v>
      </c>
      <c r="L36" s="34">
        <f ca="1">IF(L$25&gt;$E36,"",
IF(L$25=$E36,MIN(L$13,$F36),
MIN(MIN($F36,SUM(OFFSET(L$13,,,,MAX($25:$25)+1-L$25)))-SUM(OFFSET(M36,,,,MAX($25:$25)-L$25)),L$13-SUM(L$26:L35))))</f>
        <v>0</v>
      </c>
      <c r="M36" s="34">
        <f ca="1">IF(M$25&gt;$E36,"",
IF(M$25=$E36,MIN(M$13,$F36),
MIN(MIN($F36,SUM(OFFSET(M$13,,,,MAX($25:$25)+1-M$25)))-SUM(OFFSET(N36,,,,MAX($25:$25)-M$25)),M$13-SUM(M$26:M35))))</f>
        <v>0</v>
      </c>
      <c r="N36" s="34">
        <f ca="1">IF(N$25&gt;$E36,"",
IF(N$25=$E36,MIN(N$13,$F36),
MIN(MIN($F36,SUM(OFFSET(N$13,,,,MAX($25:$25)+1-N$25)))-SUM(OFFSET(O36,,,,MAX($25:$25)-N$25)),N$13-SUM(N$26:N35))))</f>
        <v>0</v>
      </c>
      <c r="O36" s="34">
        <f ca="1">IF(O$25&gt;$E36,"",
IF(O$25=$E36,MIN(O$13,$F36),
MIN(MIN($F36,SUM(OFFSET(O$13,,,,MAX($25:$25)+1-O$25)))-SUM(OFFSET(P36,,,,MAX($25:$25)-O$25)),O$13-SUM(O$26:O35))))</f>
        <v>0</v>
      </c>
      <c r="P36" s="34">
        <f ca="1">IF(P$25&gt;$E36,"",
IF(P$25=$E36,MIN(P$13,$F36),
MIN(MIN($F36,SUM(OFFSET(P$13,,,,MAX($25:$25)+1-P$25)))-SUM(OFFSET(Q36,,,,MAX($25:$25)-P$25)),P$13-SUM(P$26:P35))))</f>
        <v>0</v>
      </c>
      <c r="Q36" s="34">
        <f ca="1">IF(Q$25&gt;$E36,"",
IF(Q$25=$E36,MIN(Q$13,$F36),
MIN(MIN($F36,SUM(OFFSET(Q$13,,,,MAX($25:$25)+1-Q$25)))-SUM(OFFSET(R36,,,,MAX($25:$25)-Q$25)),Q$13-SUM(Q$26:Q35))))</f>
        <v>0</v>
      </c>
      <c r="R36" s="34">
        <f ca="1">IF(R$25&gt;$E36,"",
IF(R$25=$E36,MIN(R$13,$F36),
MIN(MIN($F36,SUM(OFFSET(R$13,,,,MAX($25:$25)+1-R$25)))-SUM(OFFSET(S36,,,,MAX($25:$25)-R$25)),R$13-SUM(R$26:R35))))</f>
        <v>0</v>
      </c>
      <c r="S36" s="34">
        <f ca="1">IF(S$25&gt;$E36,"",
IF(S$25=$E36,MIN(S$13,$F36),
MIN(MIN($F36,SUM(OFFSET(S$13,,,,MAX($25:$25)+1-S$25)))-SUM(OFFSET(T36,,,,MAX($25:$25)-S$25)),S$13-SUM(S$26:S35))))</f>
        <v>5</v>
      </c>
    </row>
  </sheetData>
  <mergeCells count="1">
    <mergeCell ref="A3:E3"/>
  </mergeCells>
  <conditionalFormatting sqref="I4">
    <cfRule type="cellIs" dxfId="6" priority="3" operator="notEqual">
      <formula>0</formula>
    </cfRule>
  </conditionalFormatting>
  <conditionalFormatting sqref="I27:I36">
    <cfRule type="cellIs" dxfId="5" priority="2" operator="notEqual">
      <formula>0</formula>
    </cfRule>
  </conditionalFormatting>
  <conditionalFormatting sqref="I23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862ED3AA-910A-40EE-98A4-A573AEDD35F8}"/>
    <hyperlink ref="A3" location="HL_Navigator" display="Navigator" xr:uid="{380BC918-DABC-4BED-AED2-38BF6A64B393}"/>
    <hyperlink ref="I4" location="Overall_Error_Check" tooltip="Go to Overall Error Check" display="Overall_Error_Check" xr:uid="{A7BE2F98-FE55-4868-8691-AC0E20C122E1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8"/>
      <c r="J1" s="58"/>
    </row>
    <row r="2" spans="1:11" ht="18" x14ac:dyDescent="0.25">
      <c r="A2" s="16" t="str">
        <f ca="1">Model_Name</f>
        <v>SP LIFO Modelling.xlsx</v>
      </c>
    </row>
    <row r="3" spans="1:11" x14ac:dyDescent="0.2">
      <c r="A3" s="58" t="s">
        <v>1</v>
      </c>
      <c r="B3" s="58"/>
      <c r="C3" s="58"/>
      <c r="D3" s="58"/>
      <c r="E3" s="58"/>
    </row>
    <row r="4" spans="1:11" ht="14.25" x14ac:dyDescent="0.2">
      <c r="B4" t="s">
        <v>2</v>
      </c>
      <c r="F4" s="1">
        <f ca="1"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86</v>
      </c>
      <c r="I12" s="36">
        <f ca="1">HL_Rem_Stock_OK</f>
        <v>0</v>
      </c>
    </row>
    <row r="13" spans="1:11" ht="14.25" outlineLevel="1" x14ac:dyDescent="0.2">
      <c r="I13" s="36"/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 ca="1"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:I13">
    <cfRule type="cellIs" dxfId="2" priority="4" operator="notEqual">
      <formula>0</formula>
    </cfRule>
  </conditionalFormatting>
  <conditionalFormatting sqref="I12:I13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Rem_Stock_OK" display="HL_Rem_Stock_OK" xr:uid="{8CF331F5-3C2E-4CC1-8F89-E020706A1F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26</vt:i4>
      </vt:variant>
    </vt:vector>
  </HeadingPairs>
  <TitlesOfParts>
    <vt:vector size="33" baseType="lpstr">
      <vt:lpstr>Cover</vt:lpstr>
      <vt:lpstr>Navigator</vt:lpstr>
      <vt:lpstr>Style Guide</vt:lpstr>
      <vt:lpstr>Model Parameters</vt:lpstr>
      <vt:lpstr>Remaining Stock Method</vt:lpstr>
      <vt:lpstr>Purchase Value Method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HL_6</vt:lpstr>
      <vt:lpstr>'Purchase Value Method'!HL_7</vt:lpstr>
      <vt:lpstr>'Remaining Stock Method'!HL_7</vt:lpstr>
      <vt:lpstr>HL_8</vt:lpstr>
      <vt:lpstr>HL_Model_Parameters</vt:lpstr>
      <vt:lpstr>HL_Navigator</vt:lpstr>
      <vt:lpstr>'Purchase Value Method'!HL_Rem_Stock_OK</vt:lpstr>
      <vt:lpstr>HL_Rem_Stock_OK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2022-07-20T06:31:01Z</dcterms:modified>
</cp:coreProperties>
</file>