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00" windowWidth="20520" windowHeight="3960" tabRatio="950" activeTab="0"/>
  </bookViews>
  <sheets>
    <sheet name="GC" sheetId="1" r:id="rId1"/>
    <sheet name="Contents" sheetId="2" r:id="rId2"/>
    <sheet name="MIRR_SC" sheetId="3" r:id="rId3"/>
    <sheet name="MIRR_Examples_BA" sheetId="4" r:id="rId4"/>
  </sheets>
  <definedNames>
    <definedName name="Finance_Rate">'MIRR_Examples_BA'!$G$13</definedName>
    <definedName name="Guess">'MIRR_Examples_BA'!$G$16</definedName>
    <definedName name="HL_Home">'Contents'!$B$1</definedName>
    <definedName name="HL_MIRR_Examples">'MIRR_Examples_BA'!$B$5</definedName>
    <definedName name="HL_MIRR_SC">'MIRR_SC'!$A$1</definedName>
    <definedName name="Model_Name">'GC'!$C$10</definedName>
    <definedName name="_xlnm.Print_Area" localSheetId="1">'Contents'!$B$1:$Q$11</definedName>
    <definedName name="_xlnm.Print_Area" localSheetId="0">'GC'!$B$1:$P$30</definedName>
    <definedName name="_xlnm.Print_Area" localSheetId="3">'MIRR_Examples_BA'!$A$1:$S$101</definedName>
    <definedName name="_xlnm.Print_Area" localSheetId="2">'MIRR_SC'!$B$1:$P$30</definedName>
    <definedName name="_xlnm.Print_Titles" localSheetId="1">'Contents'!$1:$7</definedName>
    <definedName name="_xlnm.Print_Titles" localSheetId="3">'MIRR_Examples_BA'!$1:$6</definedName>
    <definedName name="Reinvestment_Rate">'MIRR_Examples_BA'!$G$14</definedName>
  </definedNames>
  <calcPr fullCalcOnLoad="1"/>
</workbook>
</file>

<file path=xl/sharedStrings.xml><?xml version="1.0" encoding="utf-8"?>
<sst xmlns="http://schemas.openxmlformats.org/spreadsheetml/2006/main" count="65" uniqueCount="51">
  <si>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</si>
  <si>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</si>
  <si>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</si>
  <si>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</si>
  <si>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</si>
  <si>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</si>
  <si>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</si>
  <si>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</si>
  <si>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</si>
  <si>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</si>
  <si>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</si>
  <si>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</si>
  <si>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</si>
  <si>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</si>
  <si>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</si>
  <si>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</si>
  <si>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</si>
  <si>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</si>
  <si>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</si>
  <si>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</si>
  <si>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</si>
  <si>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</si>
  <si>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</si>
  <si>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BA</t>
  </si>
  <si>
    <t>See next page for a possible non-macro, non-array solution.</t>
  </si>
  <si>
    <t>Modified Internal Rate of Return</t>
  </si>
  <si>
    <t>Illustrating how Excel's MIRR function works.</t>
  </si>
  <si>
    <t>How MIRR Works</t>
  </si>
  <si>
    <t>MIRR Examples</t>
  </si>
  <si>
    <t>Data Inputs</t>
  </si>
  <si>
    <t>Discount Rates</t>
  </si>
  <si>
    <t>Finance Rate</t>
  </si>
  <si>
    <t>Reinvestment Rate</t>
  </si>
  <si>
    <t>Cash Flows</t>
  </si>
  <si>
    <t>Time</t>
  </si>
  <si>
    <t>Cash Flow</t>
  </si>
  <si>
    <t>Interim Calculations</t>
  </si>
  <si>
    <t>Discount Factors</t>
  </si>
  <si>
    <t>Split of Cash Flows</t>
  </si>
  <si>
    <t>Investment (Negative) Cash Flows</t>
  </si>
  <si>
    <t>Returns (Positive Cash Flows)</t>
  </si>
  <si>
    <t>Aggregate Cash Flows</t>
  </si>
  <si>
    <t>Outputs</t>
  </si>
  <si>
    <t>IRR</t>
  </si>
  <si>
    <t>MIRR</t>
  </si>
  <si>
    <t>Exponential Growth</t>
  </si>
  <si>
    <t>Guess for IRR</t>
  </si>
  <si>
    <t>Restated Cash Flows - Aggregated</t>
  </si>
  <si>
    <t>Alternative Cash Flow (1) - Investments Only Aggregated</t>
  </si>
  <si>
    <t>Total</t>
  </si>
  <si>
    <t>Alternative Cash Flow (2) - Returns Only Aggregated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</si>
</sst>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###0_)"/>
    <numFmt numFmtId="165" formatCode="d/m/yy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)d/m/yy_)"/>
    <numFmt numFmtId="171" formatCode="_(#,##0_);\(#,##0\);_(&quot;-&quot;_)"/>
    <numFmt numFmtId="172" formatCode="0."/>
    <numFmt numFmtId="173" formatCode="#,##0."/>
    <numFmt numFmtId="174" formatCode="[$-C09]dddd\,\ d\ mmmm\ yyyy"/>
    <numFmt numFmtId="175" formatCode="[$-C09]dd\-mmm\-yy;@"/>
    <numFmt numFmtId="176" formatCode="_(#,##0%_);\(#,##0%\);_(&quot;-&quot;_)"/>
    <numFmt numFmtId="177" formatCode="_(#,##0.00_);\(#,##0.00\);_(&quot;-&quot;_)"/>
    <numFmt numFmtId="178" formatCode="[$-C09]d\-mmm\-yy;@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[Blue]_(#,##0_);[Red]\(#,##0\);[Green]_(\-_)"/>
    <numFmt numFmtId="189" formatCode="0.0"/>
    <numFmt numFmtId="190" formatCode="0.000%"/>
    <numFmt numFmtId="191" formatCode="0.0000%"/>
  </numFmts>
  <fonts count="64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2"/>
    </font>
    <font>
      <sz val="8"/>
      <color indexed="17"/>
      <name val="Arial"/>
      <family val="2"/>
    </font>
    <font>
      <sz val="8"/>
      <color indexed="54"/>
      <name val="Arial"/>
      <family val="2"/>
    </font>
    <font>
      <sz val="8"/>
      <color indexed="52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18"/>
      <color indexed="26"/>
      <name val="Cambria"/>
      <family val="2"/>
    </font>
    <font>
      <sz val="8"/>
      <color indexed="10"/>
      <name val="Arial"/>
      <family val="2"/>
    </font>
    <font>
      <b/>
      <u val="single"/>
      <sz val="8"/>
      <color indexed="8"/>
      <name val="Tahoma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EAF559"/>
        <bgColor indexed="64"/>
      </patternFill>
    </fill>
  </fills>
  <borders count="18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169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8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4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69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168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4" fontId="0" fillId="0" borderId="1">
      <alignment horizontal="right" vertical="center"/>
      <protection locked="0"/>
    </xf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69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8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0" fontId="5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7" fillId="30" borderId="2" applyNumberFormat="0" applyAlignment="0" applyProtection="0"/>
    <xf numFmtId="0" fontId="58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1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59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69" fontId="19" fillId="0" borderId="0" applyFill="0" applyBorder="0">
      <alignment horizontal="right" vertical="center"/>
      <protection/>
    </xf>
    <xf numFmtId="170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68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66" fontId="19" fillId="0" borderId="0" applyFill="0" applyBorder="0">
      <alignment horizontal="right" vertical="center"/>
      <protection/>
    </xf>
    <xf numFmtId="167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66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64" fontId="19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1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82" applyFont="1">
      <alignment horizontal="left" vertical="center"/>
      <protection/>
    </xf>
    <xf numFmtId="0" fontId="22" fillId="0" borderId="0" xfId="113" applyFont="1">
      <alignment horizontal="left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5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2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8" fillId="0" borderId="0" xfId="74" applyAlignment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2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right" vertical="center"/>
      <protection locked="0"/>
    </xf>
    <xf numFmtId="0" fontId="0" fillId="33" borderId="0" xfId="0" applyFill="1" applyAlignment="1">
      <alignment horizontal="left"/>
    </xf>
    <xf numFmtId="0" fontId="29" fillId="0" borderId="0" xfId="112" applyFont="1">
      <alignment horizontal="left" vertical="center"/>
      <protection/>
    </xf>
    <xf numFmtId="0" fontId="28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9" applyFont="1" applyBorder="1" applyAlignment="1">
      <alignment horizontal="left" vertical="center"/>
      <protection/>
    </xf>
    <xf numFmtId="171" fontId="0" fillId="0" borderId="0" xfId="0" applyNumberFormat="1" applyAlignment="1">
      <alignment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4" fillId="33" borderId="0" xfId="69" applyFont="1" applyFill="1">
      <alignment vertical="center"/>
      <protection/>
    </xf>
    <xf numFmtId="0" fontId="30" fillId="33" borderId="0" xfId="70" applyFont="1" applyFill="1">
      <alignment vertical="center"/>
      <protection/>
    </xf>
    <xf numFmtId="0" fontId="6" fillId="33" borderId="0" xfId="71" applyFont="1" applyFill="1">
      <alignment vertical="center"/>
      <protection/>
    </xf>
    <xf numFmtId="0" fontId="23" fillId="33" borderId="0" xfId="71" applyFont="1" applyFill="1">
      <alignment vertical="center"/>
      <protection/>
    </xf>
    <xf numFmtId="0" fontId="27" fillId="0" borderId="9" xfId="69" applyFont="1" applyBorder="1" applyAlignment="1">
      <alignment horizontal="center" vertical="center"/>
      <protection/>
    </xf>
    <xf numFmtId="171" fontId="31" fillId="0" borderId="0" xfId="115" applyNumberFormat="1" applyFont="1" applyAlignment="1" quotePrefix="1">
      <alignment horizontal="center" vertical="center"/>
      <protection locked="0"/>
    </xf>
    <xf numFmtId="171" fontId="32" fillId="0" borderId="0" xfId="117" applyNumberFormat="1" applyFont="1" applyAlignment="1">
      <alignment horizontal="center" vertical="center"/>
      <protection locked="0"/>
    </xf>
    <xf numFmtId="0" fontId="30" fillId="0" borderId="0" xfId="70" applyFont="1" applyAlignment="1">
      <alignment horizontal="left" vertical="center"/>
      <protection/>
    </xf>
    <xf numFmtId="171" fontId="30" fillId="0" borderId="10" xfId="70" applyNumberFormat="1" applyFont="1" applyBorder="1" applyAlignment="1">
      <alignment horizontal="center" vertical="center"/>
      <protection/>
    </xf>
    <xf numFmtId="0" fontId="6" fillId="33" borderId="0" xfId="71" applyFont="1" applyFill="1" applyAlignment="1">
      <alignment horizontal="center" vertical="center"/>
      <protection/>
    </xf>
    <xf numFmtId="10" fontId="24" fillId="0" borderId="1" xfId="86" applyNumberFormat="1" applyFont="1" applyBorder="1" applyAlignment="1" applyProtection="1">
      <alignment horizontal="center" vertical="center"/>
      <protection locked="0"/>
    </xf>
    <xf numFmtId="188" fontId="24" fillId="0" borderId="1" xfId="86" applyNumberFormat="1" applyFont="1" applyBorder="1" applyAlignment="1" applyProtection="1">
      <alignment horizontal="center" vertical="center"/>
      <protection locked="0"/>
    </xf>
    <xf numFmtId="10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186" fontId="0" fillId="33" borderId="11" xfId="0" applyNumberFormat="1" applyFill="1" applyBorder="1" applyAlignment="1">
      <alignment horizontal="center"/>
    </xf>
    <xf numFmtId="188" fontId="0" fillId="33" borderId="0" xfId="0" applyNumberFormat="1" applyFill="1" applyAlignment="1">
      <alignment/>
    </xf>
    <xf numFmtId="0" fontId="33" fillId="33" borderId="0" xfId="71" applyFont="1" applyFill="1">
      <alignment vertical="center"/>
      <protection/>
    </xf>
    <xf numFmtId="0" fontId="34" fillId="33" borderId="0" xfId="71" applyFont="1" applyFill="1">
      <alignment vertical="center"/>
      <protection/>
    </xf>
    <xf numFmtId="0" fontId="24" fillId="33" borderId="0" xfId="71" applyFont="1" applyFill="1">
      <alignment vertical="center"/>
      <protection/>
    </xf>
    <xf numFmtId="188" fontId="0" fillId="33" borderId="9" xfId="0" applyNumberFormat="1" applyFill="1" applyBorder="1" applyAlignment="1">
      <alignment/>
    </xf>
    <xf numFmtId="191" fontId="6" fillId="34" borderId="12" xfId="0" applyNumberFormat="1" applyFont="1" applyFill="1" applyBorder="1" applyAlignment="1">
      <alignment/>
    </xf>
    <xf numFmtId="191" fontId="6" fillId="34" borderId="13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191" fontId="6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4" xfId="71" applyFont="1" applyFill="1" applyBorder="1">
      <alignment vertical="center"/>
      <protection/>
    </xf>
    <xf numFmtId="0" fontId="6" fillId="34" borderId="17" xfId="71" applyFont="1" applyFill="1" applyBorder="1">
      <alignment vertical="center"/>
      <protection/>
    </xf>
    <xf numFmtId="0" fontId="7" fillId="0" borderId="0" xfId="76">
      <alignment horizontal="left" vertical="center"/>
      <protection locked="0"/>
    </xf>
    <xf numFmtId="0" fontId="7" fillId="0" borderId="0" xfId="76" applyFont="1">
      <alignment horizontal="left" vertical="center"/>
      <protection locked="0"/>
    </xf>
    <xf numFmtId="173" fontId="9" fillId="0" borderId="0" xfId="115" applyNumberFormat="1" applyFont="1" applyAlignment="1" quotePrefix="1">
      <alignment horizontal="right" vertical="center"/>
      <protection locked="0"/>
    </xf>
    <xf numFmtId="171" fontId="11" fillId="0" borderId="0" xfId="117" applyNumberFormat="1" applyFont="1" applyAlignment="1" quotePrefix="1">
      <alignment horizontal="right" vertical="center"/>
      <protection locked="0"/>
    </xf>
    <xf numFmtId="171" fontId="11" fillId="0" borderId="0" xfId="117" applyNumberFormat="1" applyFont="1" quotePrefix="1">
      <alignment horizontal="left" vertical="center"/>
      <protection locked="0"/>
    </xf>
    <xf numFmtId="171" fontId="9" fillId="0" borderId="0" xfId="117" applyNumberFormat="1" applyFont="1" quotePrefix="1">
      <alignment horizontal="left" vertical="center"/>
      <protection locked="0"/>
    </xf>
    <xf numFmtId="171" fontId="10" fillId="0" borderId="0" xfId="117" applyNumberFormat="1" applyFont="1" quotePrefix="1">
      <alignment horizontal="left" vertical="center"/>
      <protection locked="0"/>
    </xf>
    <xf numFmtId="0" fontId="7" fillId="33" borderId="0" xfId="76" applyFont="1" applyFill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1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276225</xdr:colOff>
      <xdr:row>8</xdr:row>
      <xdr:rowOff>0</xdr:rowOff>
    </xdr:from>
    <xdr:ext cx="2819400" cy="1438275"/>
    <xdr:sp>
      <xdr:nvSpPr>
        <xdr:cNvPr id="2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2</v>
      </c>
    </row>
    <row r="9" ht="18">
      <c r="C9" s="2" t="s">
        <v>17</v>
      </c>
    </row>
    <row r="10" ht="15.75">
      <c r="C10" s="1" t="s">
        <v>25</v>
      </c>
    </row>
    <row r="11" spans="3:6" ht="11.25">
      <c r="C11" s="56" t="s">
        <v>3</v>
      </c>
      <c r="D11" s="56"/>
      <c r="E11" s="56"/>
      <c r="F11" s="56"/>
    </row>
    <row r="19" ht="11.25">
      <c r="C19" s="3" t="s">
        <v>0</v>
      </c>
    </row>
    <row r="21" ht="11.25">
      <c r="C21" s="25" t="s">
        <v>1</v>
      </c>
    </row>
    <row r="22" ht="11.25">
      <c r="C22" s="26" t="s">
        <v>26</v>
      </c>
    </row>
    <row r="23" ht="11.25">
      <c r="C23" s="26"/>
    </row>
    <row r="24" spans="3:9" ht="11.25">
      <c r="C24" s="26" t="s">
        <v>18</v>
      </c>
      <c r="G24" s="55" t="s">
        <v>19</v>
      </c>
      <c r="H24" s="55"/>
      <c r="I24" s="55"/>
    </row>
    <row r="25" spans="3:9" ht="11.25">
      <c r="C25" s="26" t="s">
        <v>20</v>
      </c>
      <c r="G25" s="55" t="s">
        <v>21</v>
      </c>
      <c r="H25" s="55"/>
      <c r="I25" s="55"/>
    </row>
    <row r="26" spans="3:9" ht="11.25">
      <c r="C26" s="26" t="s">
        <v>22</v>
      </c>
      <c r="G26" s="55" t="s">
        <v>21</v>
      </c>
      <c r="H26" s="55"/>
      <c r="I26" s="55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:I3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8</v>
      </c>
      <c r="B1" s="8" t="s">
        <v>4</v>
      </c>
    </row>
    <row r="2" ht="15.75">
      <c r="B2" s="5" t="str">
        <f>Model_Name</f>
        <v>Modified Internal Rate of Return</v>
      </c>
    </row>
    <row r="3" spans="2:9" ht="11.25">
      <c r="B3" s="56" t="s">
        <v>5</v>
      </c>
      <c r="C3" s="56"/>
      <c r="D3" s="56"/>
      <c r="E3" s="56"/>
      <c r="F3" s="56"/>
      <c r="G3" s="56"/>
      <c r="H3" s="56"/>
      <c r="I3" s="56"/>
    </row>
    <row r="6" spans="1:17" s="22" customFormat="1" ht="12.75">
      <c r="A6" s="21" t="s">
        <v>6</v>
      </c>
      <c r="B6" s="23" t="s">
        <v>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31" t="s">
        <v>15</v>
      </c>
    </row>
    <row r="7" ht="11.25">
      <c r="B7" s="7"/>
    </row>
    <row r="8" spans="2:17" ht="18.75" customHeight="1">
      <c r="B8" s="57">
        <v>1</v>
      </c>
      <c r="C8" s="57"/>
      <c r="D8" s="60" t="str">
        <f>MIRR_SC!C9</f>
        <v>How MIRR Works</v>
      </c>
      <c r="E8" s="60"/>
      <c r="F8" s="60"/>
      <c r="G8" s="60"/>
      <c r="H8" s="60"/>
      <c r="I8" s="60"/>
      <c r="J8" s="60"/>
      <c r="K8" s="60"/>
      <c r="L8" s="60"/>
      <c r="M8" s="61"/>
      <c r="N8" s="61"/>
      <c r="O8" s="61"/>
      <c r="P8" s="61"/>
      <c r="Q8" s="32">
        <v>3</v>
      </c>
    </row>
    <row r="9" spans="6:17" s="24" customFormat="1" ht="11.25" outlineLevel="1">
      <c r="F9" s="58" t="s">
        <v>14</v>
      </c>
      <c r="G9" s="58"/>
      <c r="H9" s="59" t="str">
        <f>MIRR_Examples_BA!B1</f>
        <v>MIRR Examples</v>
      </c>
      <c r="I9" s="59"/>
      <c r="J9" s="59"/>
      <c r="K9" s="59"/>
      <c r="L9" s="59"/>
      <c r="M9" s="59"/>
      <c r="N9" s="59"/>
      <c r="O9" s="59"/>
      <c r="P9" s="59"/>
      <c r="Q9" s="33">
        <v>4</v>
      </c>
    </row>
    <row r="11" spans="2:17" ht="12">
      <c r="B11" s="34" t="s">
        <v>16</v>
      </c>
      <c r="Q11" s="35">
        <v>4</v>
      </c>
    </row>
  </sheetData>
  <sheetProtection/>
  <mergeCells count="6">
    <mergeCell ref="B3:I3"/>
    <mergeCell ref="B8:C8"/>
    <mergeCell ref="F9:G9"/>
    <mergeCell ref="H9:P9"/>
    <mergeCell ref="D8:L8"/>
    <mergeCell ref="M8:P8"/>
  </mergeCells>
  <hyperlinks>
    <hyperlink ref="B8" location="'Examples_SC'!A1" tooltip="Go to Christmas Challenge 2011" display="'Examples_SC'!A1"/>
    <hyperlink ref="D8" location="'Examples_SC'!A1" tooltip="Go to Christmas Challenge 2011" display="'Examples_SC'!A1"/>
    <hyperlink ref="F9" location="'Data_Inputs_BA'!A1" tooltip="Go to Data Inputs" display="'Data_Inputs_BA'!A1"/>
    <hyperlink ref="H9" location="'Data_Inputs_BA'!A1" tooltip="Go to Data Inputs" display="'Data_Inputs_BA'!A1"/>
    <hyperlink ref="Q8" location="'Examples_SC'!A1" tooltip="Go to Christmas Challenge 2011" display="'Examples_SC'!A1"/>
    <hyperlink ref="Q9" location="'Data_Inputs_BA'!A1" tooltip="Go to Data Inputs" display="'Data_Inputs_BA'!A1"/>
    <hyperlink ref="A6" location="$B$7" tooltip="Go to Top of Sheet" display="$B$7"/>
    <hyperlink ref="B3" location="'GC'!A1" tooltip="Go to Cover Sheet" display="'GC'!A1"/>
    <hyperlink ref="D8:P8" location="HL_MIRR_SC" tooltip="Go to Christmas Challenge 2011" display="HL_MIRR_SC"/>
    <hyperlink ref="H9:P9" location="HL_MIRR_Examples" tooltip="Go to Data Inputs" display="HL_MIRR_Examples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C12" sqref="C12:F12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12</v>
      </c>
    </row>
    <row r="9" ht="18">
      <c r="C9" s="2" t="s">
        <v>27</v>
      </c>
    </row>
    <row r="10" ht="16.5">
      <c r="C10" s="18" t="s">
        <v>13</v>
      </c>
    </row>
    <row r="11" ht="15.75">
      <c r="C11" s="5" t="str">
        <f>Model_Name</f>
        <v>Modified Internal Rate of Return</v>
      </c>
    </row>
    <row r="12" spans="3:6" ht="11.25">
      <c r="C12" s="56" t="s">
        <v>3</v>
      </c>
      <c r="D12" s="56"/>
      <c r="E12" s="56"/>
      <c r="F12" s="56"/>
    </row>
    <row r="13" spans="3:4" ht="12.75">
      <c r="C13" s="9" t="s">
        <v>9</v>
      </c>
      <c r="D13" s="10" t="s">
        <v>10</v>
      </c>
    </row>
    <row r="17" ht="11.25">
      <c r="C17" s="3" t="s">
        <v>11</v>
      </c>
    </row>
    <row r="18" ht="11.25">
      <c r="C18" s="4" t="s">
        <v>24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Data_Inputs_BA'!A1" tooltip="Go to Next Sheet" display="'Data_Inputs_BA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:F3"/>
    </sheetView>
  </sheetViews>
  <sheetFormatPr defaultColWidth="10.83203125" defaultRowHeight="11.25"/>
  <cols>
    <col min="1" max="5" width="3.83203125" style="11" customWidth="1"/>
    <col min="6" max="6" width="22.33203125" style="11" customWidth="1"/>
    <col min="7" max="7" width="21.16015625" style="11" customWidth="1"/>
    <col min="8" max="8" width="11.33203125" style="11" bestFit="1" customWidth="1"/>
    <col min="9" max="9" width="12.83203125" style="11" bestFit="1" customWidth="1"/>
    <col min="10" max="10" width="13.33203125" style="11" bestFit="1" customWidth="1"/>
    <col min="11" max="16384" width="10.83203125" style="11" customWidth="1"/>
  </cols>
  <sheetData>
    <row r="1" spans="1:2" ht="18">
      <c r="A1" s="19" t="s">
        <v>23</v>
      </c>
      <c r="B1" s="13" t="s">
        <v>28</v>
      </c>
    </row>
    <row r="2" ht="15.75">
      <c r="B2" s="12" t="str">
        <f>Model_Name</f>
        <v>Modified Internal Rate of Return</v>
      </c>
    </row>
    <row r="3" spans="2:6" ht="11.25">
      <c r="B3" s="62" t="s">
        <v>3</v>
      </c>
      <c r="C3" s="62"/>
      <c r="D3" s="62"/>
      <c r="E3" s="62"/>
      <c r="F3" s="62"/>
    </row>
    <row r="4" spans="1:6" ht="12.75">
      <c r="A4" s="15" t="s">
        <v>6</v>
      </c>
      <c r="B4" s="16" t="s">
        <v>9</v>
      </c>
      <c r="F4" s="17"/>
    </row>
    <row r="5" ht="11.25">
      <c r="B5" s="14"/>
    </row>
    <row r="7" ht="12.75">
      <c r="B7" s="27" t="str">
        <f>B1</f>
        <v>MIRR Examples</v>
      </c>
    </row>
    <row r="9" ht="12">
      <c r="C9" s="28" t="s">
        <v>29</v>
      </c>
    </row>
    <row r="11" ht="11.25">
      <c r="D11" s="30" t="s">
        <v>30</v>
      </c>
    </row>
    <row r="12" ht="12" thickBot="1"/>
    <row r="13" spans="6:7" ht="12" thickBot="1">
      <c r="F13" s="11" t="s">
        <v>31</v>
      </c>
      <c r="G13" s="37">
        <v>0.12</v>
      </c>
    </row>
    <row r="14" spans="6:7" ht="12" thickBot="1">
      <c r="F14" s="11" t="s">
        <v>32</v>
      </c>
      <c r="G14" s="37">
        <v>0.08</v>
      </c>
    </row>
    <row r="15" ht="12" thickBot="1"/>
    <row r="16" spans="6:7" ht="12" thickBot="1">
      <c r="F16" s="11" t="s">
        <v>46</v>
      </c>
      <c r="G16" s="37">
        <v>0.1</v>
      </c>
    </row>
    <row r="19" ht="11.25">
      <c r="D19" s="30" t="s">
        <v>33</v>
      </c>
    </row>
    <row r="21" spans="6:18" ht="12" thickBot="1">
      <c r="F21" s="40" t="s">
        <v>34</v>
      </c>
      <c r="H21" s="36">
        <v>0</v>
      </c>
      <c r="I21" s="36">
        <v>1</v>
      </c>
      <c r="J21" s="36">
        <v>2</v>
      </c>
      <c r="K21" s="36">
        <v>3</v>
      </c>
      <c r="L21" s="36">
        <v>4</v>
      </c>
      <c r="M21" s="36">
        <v>5</v>
      </c>
      <c r="N21" s="36">
        <v>6</v>
      </c>
      <c r="O21" s="36">
        <v>7</v>
      </c>
      <c r="P21" s="36">
        <v>8</v>
      </c>
      <c r="Q21" s="36">
        <v>9</v>
      </c>
      <c r="R21" s="36">
        <v>10</v>
      </c>
    </row>
    <row r="22" spans="6:18" ht="12" thickBot="1">
      <c r="F22" s="11" t="s">
        <v>35</v>
      </c>
      <c r="H22" s="38">
        <v>-12000</v>
      </c>
      <c r="I22" s="38">
        <v>4000</v>
      </c>
      <c r="J22" s="38">
        <v>-800</v>
      </c>
      <c r="K22" s="38">
        <v>1400</v>
      </c>
      <c r="L22" s="38">
        <v>-100</v>
      </c>
      <c r="M22" s="38">
        <v>1500</v>
      </c>
      <c r="N22" s="38">
        <v>3000</v>
      </c>
      <c r="O22" s="38">
        <v>3200</v>
      </c>
      <c r="P22" s="38">
        <v>3400</v>
      </c>
      <c r="Q22" s="38">
        <v>3600</v>
      </c>
      <c r="R22" s="38">
        <v>3800</v>
      </c>
    </row>
    <row r="23" ht="12" thickBot="1"/>
    <row r="24" spans="6:7" ht="12" thickTop="1">
      <c r="F24" s="53" t="s">
        <v>43</v>
      </c>
      <c r="G24" s="47">
        <f>IRR(H22:R22,Guess)</f>
        <v>0.11278667912664586</v>
      </c>
    </row>
    <row r="25" spans="6:7" ht="12" thickBot="1">
      <c r="F25" s="54" t="s">
        <v>44</v>
      </c>
      <c r="G25" s="48">
        <f>MIRR(H22:R22,Finance_Rate,Reinvestment_Rate)</f>
        <v>0.09805379937773773</v>
      </c>
    </row>
    <row r="26" ht="12" thickTop="1"/>
    <row r="28" spans="3:8" ht="12">
      <c r="C28" s="28" t="s">
        <v>36</v>
      </c>
      <c r="H28" s="39"/>
    </row>
    <row r="30" ht="11.25">
      <c r="D30" s="30" t="s">
        <v>37</v>
      </c>
    </row>
    <row r="31" ht="11.25">
      <c r="D31" s="30"/>
    </row>
    <row r="32" spans="6:18" ht="11.25">
      <c r="F32" s="40" t="str">
        <f>$F$21</f>
        <v>Time</v>
      </c>
      <c r="H32" s="36">
        <f>H$21</f>
        <v>0</v>
      </c>
      <c r="I32" s="36">
        <f aca="true" t="shared" si="0" ref="I32:R32">I$21</f>
        <v>1</v>
      </c>
      <c r="J32" s="36">
        <f t="shared" si="0"/>
        <v>2</v>
      </c>
      <c r="K32" s="36">
        <f t="shared" si="0"/>
        <v>3</v>
      </c>
      <c r="L32" s="36">
        <f t="shared" si="0"/>
        <v>4</v>
      </c>
      <c r="M32" s="36">
        <f t="shared" si="0"/>
        <v>5</v>
      </c>
      <c r="N32" s="36">
        <f t="shared" si="0"/>
        <v>6</v>
      </c>
      <c r="O32" s="36">
        <f t="shared" si="0"/>
        <v>7</v>
      </c>
      <c r="P32" s="36">
        <f t="shared" si="0"/>
        <v>8</v>
      </c>
      <c r="Q32" s="36">
        <f t="shared" si="0"/>
        <v>9</v>
      </c>
      <c r="R32" s="36">
        <f t="shared" si="0"/>
        <v>10</v>
      </c>
    </row>
    <row r="33" spans="6:18" ht="11.25">
      <c r="F33" s="11" t="str">
        <f>F13</f>
        <v>Finance Rate</v>
      </c>
      <c r="H33" s="41">
        <f aca="true" t="shared" si="1" ref="H33:R33">1/(1+Finance_Rate)^H$32</f>
        <v>1</v>
      </c>
      <c r="I33" s="41">
        <f t="shared" si="1"/>
        <v>0.8928571428571428</v>
      </c>
      <c r="J33" s="41">
        <f t="shared" si="1"/>
        <v>0.7971938775510203</v>
      </c>
      <c r="K33" s="41">
        <f t="shared" si="1"/>
        <v>0.7117802478134109</v>
      </c>
      <c r="L33" s="41">
        <f t="shared" si="1"/>
        <v>0.6355180784048312</v>
      </c>
      <c r="M33" s="41">
        <f t="shared" si="1"/>
        <v>0.5674268557185992</v>
      </c>
      <c r="N33" s="41">
        <f t="shared" si="1"/>
        <v>0.5066311211773207</v>
      </c>
      <c r="O33" s="41">
        <f t="shared" si="1"/>
        <v>0.45234921533689343</v>
      </c>
      <c r="P33" s="41">
        <f t="shared" si="1"/>
        <v>0.4038832279793691</v>
      </c>
      <c r="Q33" s="41">
        <f t="shared" si="1"/>
        <v>0.36061002498157957</v>
      </c>
      <c r="R33" s="41">
        <f t="shared" si="1"/>
        <v>0.321973236590696</v>
      </c>
    </row>
    <row r="34" spans="6:18" ht="11.25">
      <c r="F34" s="11" t="str">
        <f>F14</f>
        <v>Reinvestment Rate</v>
      </c>
      <c r="H34" s="41">
        <f aca="true" t="shared" si="2" ref="H34:R34">(1+Reinvestment_Rate)^(MAX($32:$32)-H$32)</f>
        <v>2.1589249972727877</v>
      </c>
      <c r="I34" s="41">
        <f t="shared" si="2"/>
        <v>1.999004627104433</v>
      </c>
      <c r="J34" s="41">
        <f t="shared" si="2"/>
        <v>1.8509302102818823</v>
      </c>
      <c r="K34" s="41">
        <f t="shared" si="2"/>
        <v>1.7138242687795207</v>
      </c>
      <c r="L34" s="41">
        <f t="shared" si="2"/>
        <v>1.5868743229440005</v>
      </c>
      <c r="M34" s="41">
        <f t="shared" si="2"/>
        <v>1.4693280768000003</v>
      </c>
      <c r="N34" s="41">
        <f t="shared" si="2"/>
        <v>1.3604889600000003</v>
      </c>
      <c r="O34" s="41">
        <f t="shared" si="2"/>
        <v>1.2597120000000002</v>
      </c>
      <c r="P34" s="41">
        <f t="shared" si="2"/>
        <v>1.1664</v>
      </c>
      <c r="Q34" s="41">
        <f t="shared" si="2"/>
        <v>1.08</v>
      </c>
      <c r="R34" s="41">
        <f t="shared" si="2"/>
        <v>1</v>
      </c>
    </row>
    <row r="37" ht="11.25">
      <c r="D37" s="30" t="s">
        <v>38</v>
      </c>
    </row>
    <row r="39" spans="6:18" ht="11.25">
      <c r="F39" s="40" t="str">
        <f>$F$21</f>
        <v>Time</v>
      </c>
      <c r="H39" s="36">
        <f>H$21</f>
        <v>0</v>
      </c>
      <c r="I39" s="36">
        <f aca="true" t="shared" si="3" ref="I39:R39">I$21</f>
        <v>1</v>
      </c>
      <c r="J39" s="36">
        <f t="shared" si="3"/>
        <v>2</v>
      </c>
      <c r="K39" s="36">
        <f t="shared" si="3"/>
        <v>3</v>
      </c>
      <c r="L39" s="36">
        <f t="shared" si="3"/>
        <v>4</v>
      </c>
      <c r="M39" s="36">
        <f t="shared" si="3"/>
        <v>5</v>
      </c>
      <c r="N39" s="36">
        <f t="shared" si="3"/>
        <v>6</v>
      </c>
      <c r="O39" s="36">
        <f t="shared" si="3"/>
        <v>7</v>
      </c>
      <c r="P39" s="36">
        <f t="shared" si="3"/>
        <v>8</v>
      </c>
      <c r="Q39" s="36">
        <f t="shared" si="3"/>
        <v>9</v>
      </c>
      <c r="R39" s="36">
        <f t="shared" si="3"/>
        <v>10</v>
      </c>
    </row>
    <row r="40" spans="6:18" ht="11.25">
      <c r="F40" s="45" t="s">
        <v>39</v>
      </c>
      <c r="H40" s="42">
        <f>MIN(H$22,)</f>
        <v>-12000</v>
      </c>
      <c r="I40" s="42">
        <f aca="true" t="shared" si="4" ref="I40:R40">MIN(I$22,)</f>
        <v>0</v>
      </c>
      <c r="J40" s="42">
        <f t="shared" si="4"/>
        <v>-800</v>
      </c>
      <c r="K40" s="42">
        <f t="shared" si="4"/>
        <v>0</v>
      </c>
      <c r="L40" s="42">
        <f t="shared" si="4"/>
        <v>-100</v>
      </c>
      <c r="M40" s="42">
        <f t="shared" si="4"/>
        <v>0</v>
      </c>
      <c r="N40" s="42">
        <f t="shared" si="4"/>
        <v>0</v>
      </c>
      <c r="O40" s="42">
        <f t="shared" si="4"/>
        <v>0</v>
      </c>
      <c r="P40" s="42">
        <f t="shared" si="4"/>
        <v>0</v>
      </c>
      <c r="Q40" s="42">
        <f t="shared" si="4"/>
        <v>0</v>
      </c>
      <c r="R40" s="42">
        <f t="shared" si="4"/>
        <v>0</v>
      </c>
    </row>
    <row r="41" spans="6:18" ht="11.25">
      <c r="F41" s="45" t="s">
        <v>40</v>
      </c>
      <c r="H41" s="42">
        <f>MAX(H$22,)</f>
        <v>0</v>
      </c>
      <c r="I41" s="42">
        <f aca="true" t="shared" si="5" ref="I41:R41">MAX(I$22,)</f>
        <v>4000</v>
      </c>
      <c r="J41" s="42">
        <f t="shared" si="5"/>
        <v>0</v>
      </c>
      <c r="K41" s="42">
        <f t="shared" si="5"/>
        <v>1400</v>
      </c>
      <c r="L41" s="42">
        <f t="shared" si="5"/>
        <v>0</v>
      </c>
      <c r="M41" s="42">
        <f t="shared" si="5"/>
        <v>1500</v>
      </c>
      <c r="N41" s="42">
        <f t="shared" si="5"/>
        <v>3000</v>
      </c>
      <c r="O41" s="42">
        <f t="shared" si="5"/>
        <v>3200</v>
      </c>
      <c r="P41" s="42">
        <f t="shared" si="5"/>
        <v>3400</v>
      </c>
      <c r="Q41" s="42">
        <f t="shared" si="5"/>
        <v>3600</v>
      </c>
      <c r="R41" s="42">
        <f t="shared" si="5"/>
        <v>3800</v>
      </c>
    </row>
    <row r="44" ht="11.25">
      <c r="D44" s="43" t="str">
        <f>"Present Value of "&amp;D37</f>
        <v>Present Value of Split of Cash Flows</v>
      </c>
    </row>
    <row r="45" ht="11.25">
      <c r="D45" s="43"/>
    </row>
    <row r="46" spans="6:18" ht="11.25">
      <c r="F46" s="40" t="str">
        <f>$F$21</f>
        <v>Time</v>
      </c>
      <c r="H46" s="36">
        <f>H$21</f>
        <v>0</v>
      </c>
      <c r="I46" s="36">
        <f aca="true" t="shared" si="6" ref="I46:R46">I$21</f>
        <v>1</v>
      </c>
      <c r="J46" s="36">
        <f t="shared" si="6"/>
        <v>2</v>
      </c>
      <c r="K46" s="36">
        <f t="shared" si="6"/>
        <v>3</v>
      </c>
      <c r="L46" s="36">
        <f t="shared" si="6"/>
        <v>4</v>
      </c>
      <c r="M46" s="36">
        <f t="shared" si="6"/>
        <v>5</v>
      </c>
      <c r="N46" s="36">
        <f t="shared" si="6"/>
        <v>6</v>
      </c>
      <c r="O46" s="36">
        <f t="shared" si="6"/>
        <v>7</v>
      </c>
      <c r="P46" s="36">
        <f t="shared" si="6"/>
        <v>8</v>
      </c>
      <c r="Q46" s="36">
        <f t="shared" si="6"/>
        <v>9</v>
      </c>
      <c r="R46" s="36">
        <f t="shared" si="6"/>
        <v>10</v>
      </c>
    </row>
    <row r="47" spans="6:18" ht="11.25">
      <c r="F47" s="44" t="str">
        <f>"PV of "&amp;F40&amp;" at Time 0"</f>
        <v>PV of Investment (Negative) Cash Flows at Time 0</v>
      </c>
      <c r="H47" s="42">
        <f>H40*H33</f>
        <v>-12000</v>
      </c>
      <c r="I47" s="42">
        <f aca="true" t="shared" si="7" ref="I47:R47">I40*I33</f>
        <v>0</v>
      </c>
      <c r="J47" s="42">
        <f t="shared" si="7"/>
        <v>-637.7551020408163</v>
      </c>
      <c r="K47" s="42">
        <f t="shared" si="7"/>
        <v>0</v>
      </c>
      <c r="L47" s="42">
        <f t="shared" si="7"/>
        <v>-63.55180784048312</v>
      </c>
      <c r="M47" s="42">
        <f t="shared" si="7"/>
        <v>0</v>
      </c>
      <c r="N47" s="42">
        <f t="shared" si="7"/>
        <v>0</v>
      </c>
      <c r="O47" s="42">
        <f t="shared" si="7"/>
        <v>0</v>
      </c>
      <c r="P47" s="42">
        <f t="shared" si="7"/>
        <v>0</v>
      </c>
      <c r="Q47" s="42">
        <f t="shared" si="7"/>
        <v>0</v>
      </c>
      <c r="R47" s="42">
        <f t="shared" si="7"/>
        <v>0</v>
      </c>
    </row>
    <row r="48" spans="6:18" ht="11.25">
      <c r="F48" s="44" t="str">
        <f>"PV of "&amp;F41&amp;" at Time "&amp;TEXT(MAX($46:$46),"#,##0")</f>
        <v>PV of Returns (Positive Cash Flows) at Time 10</v>
      </c>
      <c r="H48" s="42">
        <f>H41*H34</f>
        <v>0</v>
      </c>
      <c r="I48" s="42">
        <f aca="true" t="shared" si="8" ref="I48:R48">I41*I34</f>
        <v>7996.018508417732</v>
      </c>
      <c r="J48" s="42">
        <f t="shared" si="8"/>
        <v>0</v>
      </c>
      <c r="K48" s="42">
        <f t="shared" si="8"/>
        <v>2399.3539762913288</v>
      </c>
      <c r="L48" s="42">
        <f t="shared" si="8"/>
        <v>0</v>
      </c>
      <c r="M48" s="42">
        <f t="shared" si="8"/>
        <v>2203.9921152000006</v>
      </c>
      <c r="N48" s="42">
        <f t="shared" si="8"/>
        <v>4081.466880000001</v>
      </c>
      <c r="O48" s="42">
        <f t="shared" si="8"/>
        <v>4031.0784000000003</v>
      </c>
      <c r="P48" s="42">
        <f t="shared" si="8"/>
        <v>3965.76</v>
      </c>
      <c r="Q48" s="42">
        <f t="shared" si="8"/>
        <v>3888.0000000000005</v>
      </c>
      <c r="R48" s="42">
        <f t="shared" si="8"/>
        <v>3800</v>
      </c>
    </row>
    <row r="51" ht="11.25">
      <c r="D51" s="43" t="str">
        <f>"Restated "&amp;D37</f>
        <v>Restated Split of Cash Flows</v>
      </c>
    </row>
    <row r="53" spans="6:18" ht="11.25">
      <c r="F53" s="40" t="str">
        <f>$F$21</f>
        <v>Time</v>
      </c>
      <c r="H53" s="36">
        <f>H$21</f>
        <v>0</v>
      </c>
      <c r="I53" s="36">
        <f aca="true" t="shared" si="9" ref="I53:R53">I$21</f>
        <v>1</v>
      </c>
      <c r="J53" s="36">
        <f t="shared" si="9"/>
        <v>2</v>
      </c>
      <c r="K53" s="36">
        <f t="shared" si="9"/>
        <v>3</v>
      </c>
      <c r="L53" s="36">
        <f t="shared" si="9"/>
        <v>4</v>
      </c>
      <c r="M53" s="36">
        <f t="shared" si="9"/>
        <v>5</v>
      </c>
      <c r="N53" s="36">
        <f t="shared" si="9"/>
        <v>6</v>
      </c>
      <c r="O53" s="36">
        <f t="shared" si="9"/>
        <v>7</v>
      </c>
      <c r="P53" s="36">
        <f t="shared" si="9"/>
        <v>8</v>
      </c>
      <c r="Q53" s="36">
        <f t="shared" si="9"/>
        <v>9</v>
      </c>
      <c r="R53" s="36">
        <f t="shared" si="9"/>
        <v>10</v>
      </c>
    </row>
    <row r="54" spans="6:18" ht="11.25">
      <c r="F54" s="11" t="str">
        <f>F47</f>
        <v>PV of Investment (Negative) Cash Flows at Time 0</v>
      </c>
      <c r="H54" s="42">
        <f aca="true" t="shared" si="10" ref="H54:R54">IF(H$53,,SUM($H47:$R47))</f>
        <v>-12701.3069098813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</row>
    <row r="55" spans="6:18" ht="11.25">
      <c r="F55" s="11" t="str">
        <f>F48</f>
        <v>PV of Returns (Positive Cash Flows) at Time 10</v>
      </c>
      <c r="H55" s="46">
        <f>IF(MAX($53:$53)-H$53,,SUM($H48:$R48))</f>
        <v>0</v>
      </c>
      <c r="I55" s="46">
        <f aca="true" t="shared" si="11" ref="I55:R55">IF(MAX($53:$53)-I$53,,SUM($H48:$R48))</f>
        <v>0</v>
      </c>
      <c r="J55" s="46">
        <f t="shared" si="11"/>
        <v>0</v>
      </c>
      <c r="K55" s="46">
        <f t="shared" si="11"/>
        <v>0</v>
      </c>
      <c r="L55" s="46">
        <f t="shared" si="11"/>
        <v>0</v>
      </c>
      <c r="M55" s="46">
        <f t="shared" si="11"/>
        <v>0</v>
      </c>
      <c r="N55" s="46">
        <f t="shared" si="11"/>
        <v>0</v>
      </c>
      <c r="O55" s="46">
        <f t="shared" si="11"/>
        <v>0</v>
      </c>
      <c r="P55" s="46">
        <f t="shared" si="11"/>
        <v>0</v>
      </c>
      <c r="Q55" s="46">
        <f t="shared" si="11"/>
        <v>0</v>
      </c>
      <c r="R55" s="46">
        <f t="shared" si="11"/>
        <v>32365.669879909066</v>
      </c>
    </row>
    <row r="56" spans="6:18" ht="11.25">
      <c r="F56" s="11" t="s">
        <v>41</v>
      </c>
      <c r="H56" s="42">
        <f>SUM(H54:H55)</f>
        <v>-12701.3069098813</v>
      </c>
      <c r="I56" s="42">
        <f aca="true" t="shared" si="12" ref="I56:R56">SUM(I54:I55)</f>
        <v>0</v>
      </c>
      <c r="J56" s="42">
        <f t="shared" si="12"/>
        <v>0</v>
      </c>
      <c r="K56" s="42">
        <f t="shared" si="12"/>
        <v>0</v>
      </c>
      <c r="L56" s="42">
        <f t="shared" si="12"/>
        <v>0</v>
      </c>
      <c r="M56" s="42">
        <f t="shared" si="12"/>
        <v>0</v>
      </c>
      <c r="N56" s="42">
        <f t="shared" si="12"/>
        <v>0</v>
      </c>
      <c r="O56" s="42">
        <f t="shared" si="12"/>
        <v>0</v>
      </c>
      <c r="P56" s="42">
        <f t="shared" si="12"/>
        <v>0</v>
      </c>
      <c r="Q56" s="42">
        <f t="shared" si="12"/>
        <v>0</v>
      </c>
      <c r="R56" s="42">
        <f t="shared" si="12"/>
        <v>32365.669879909066</v>
      </c>
    </row>
    <row r="59" ht="12">
      <c r="C59" s="28" t="s">
        <v>42</v>
      </c>
    </row>
    <row r="61" ht="11.25">
      <c r="D61" s="29" t="str">
        <f>D19</f>
        <v>Cash Flows</v>
      </c>
    </row>
    <row r="63" spans="6:18" ht="11.25">
      <c r="F63" s="40" t="str">
        <f>F21</f>
        <v>Time</v>
      </c>
      <c r="H63" s="36">
        <f aca="true" t="shared" si="13" ref="H63:R63">H21</f>
        <v>0</v>
      </c>
      <c r="I63" s="36">
        <f t="shared" si="13"/>
        <v>1</v>
      </c>
      <c r="J63" s="36">
        <f t="shared" si="13"/>
        <v>2</v>
      </c>
      <c r="K63" s="36">
        <f t="shared" si="13"/>
        <v>3</v>
      </c>
      <c r="L63" s="36">
        <f t="shared" si="13"/>
        <v>4</v>
      </c>
      <c r="M63" s="36">
        <f t="shared" si="13"/>
        <v>5</v>
      </c>
      <c r="N63" s="36">
        <f t="shared" si="13"/>
        <v>6</v>
      </c>
      <c r="O63" s="36">
        <f t="shared" si="13"/>
        <v>7</v>
      </c>
      <c r="P63" s="36">
        <f t="shared" si="13"/>
        <v>8</v>
      </c>
      <c r="Q63" s="36">
        <f t="shared" si="13"/>
        <v>9</v>
      </c>
      <c r="R63" s="36">
        <f t="shared" si="13"/>
        <v>10</v>
      </c>
    </row>
    <row r="64" spans="6:18" ht="11.25">
      <c r="F64" s="11" t="str">
        <f>F22</f>
        <v>Cash Flow</v>
      </c>
      <c r="H64" s="42">
        <f aca="true" t="shared" si="14" ref="H64:R64">H22</f>
        <v>-12000</v>
      </c>
      <c r="I64" s="42">
        <f t="shared" si="14"/>
        <v>4000</v>
      </c>
      <c r="J64" s="42">
        <f t="shared" si="14"/>
        <v>-800</v>
      </c>
      <c r="K64" s="42">
        <f t="shared" si="14"/>
        <v>1400</v>
      </c>
      <c r="L64" s="42">
        <f t="shared" si="14"/>
        <v>-100</v>
      </c>
      <c r="M64" s="42">
        <f t="shared" si="14"/>
        <v>1500</v>
      </c>
      <c r="N64" s="42">
        <f t="shared" si="14"/>
        <v>3000</v>
      </c>
      <c r="O64" s="42">
        <f t="shared" si="14"/>
        <v>3200</v>
      </c>
      <c r="P64" s="42">
        <f t="shared" si="14"/>
        <v>3400</v>
      </c>
      <c r="Q64" s="42">
        <f t="shared" si="14"/>
        <v>3600</v>
      </c>
      <c r="R64" s="42">
        <f t="shared" si="14"/>
        <v>3800</v>
      </c>
    </row>
    <row r="65" ht="12" thickBot="1"/>
    <row r="66" spans="6:7" ht="12" thickTop="1">
      <c r="F66" s="53" t="s">
        <v>43</v>
      </c>
      <c r="G66" s="47">
        <f>IRR(H64:R64)</f>
        <v>0.11278667912664586</v>
      </c>
    </row>
    <row r="67" spans="6:7" ht="12" thickBot="1">
      <c r="F67" s="54" t="s">
        <v>44</v>
      </c>
      <c r="G67" s="48">
        <f>MIRR(H64:R64,Finance_Rate,Reinvestment_Rate)</f>
        <v>0.09805379937773773</v>
      </c>
    </row>
    <row r="68" ht="12" thickTop="1"/>
    <row r="70" ht="11.25">
      <c r="D70" s="29" t="s">
        <v>47</v>
      </c>
    </row>
    <row r="72" spans="6:18" ht="11.25">
      <c r="F72" s="40" t="str">
        <f>$F$21</f>
        <v>Time</v>
      </c>
      <c r="H72" s="36">
        <f>H$21</f>
        <v>0</v>
      </c>
      <c r="I72" s="36">
        <f aca="true" t="shared" si="15" ref="I72:R72">I$21</f>
        <v>1</v>
      </c>
      <c r="J72" s="36">
        <f t="shared" si="15"/>
        <v>2</v>
      </c>
      <c r="K72" s="36">
        <f t="shared" si="15"/>
        <v>3</v>
      </c>
      <c r="L72" s="36">
        <f t="shared" si="15"/>
        <v>4</v>
      </c>
      <c r="M72" s="36">
        <f t="shared" si="15"/>
        <v>5</v>
      </c>
      <c r="N72" s="36">
        <f t="shared" si="15"/>
        <v>6</v>
      </c>
      <c r="O72" s="36">
        <f t="shared" si="15"/>
        <v>7</v>
      </c>
      <c r="P72" s="36">
        <f t="shared" si="15"/>
        <v>8</v>
      </c>
      <c r="Q72" s="36">
        <f t="shared" si="15"/>
        <v>9</v>
      </c>
      <c r="R72" s="36">
        <f t="shared" si="15"/>
        <v>10</v>
      </c>
    </row>
    <row r="73" spans="6:18" ht="11.25">
      <c r="F73" s="11" t="str">
        <f>F56</f>
        <v>Aggregate Cash Flows</v>
      </c>
      <c r="H73" s="42">
        <f>H56</f>
        <v>-12701.3069098813</v>
      </c>
      <c r="I73" s="42">
        <f aca="true" t="shared" si="16" ref="I73:R73">I56</f>
        <v>0</v>
      </c>
      <c r="J73" s="42">
        <f t="shared" si="16"/>
        <v>0</v>
      </c>
      <c r="K73" s="42">
        <f t="shared" si="16"/>
        <v>0</v>
      </c>
      <c r="L73" s="42">
        <f t="shared" si="16"/>
        <v>0</v>
      </c>
      <c r="M73" s="42">
        <f t="shared" si="16"/>
        <v>0</v>
      </c>
      <c r="N73" s="42">
        <f t="shared" si="16"/>
        <v>0</v>
      </c>
      <c r="O73" s="42">
        <f t="shared" si="16"/>
        <v>0</v>
      </c>
      <c r="P73" s="42">
        <f t="shared" si="16"/>
        <v>0</v>
      </c>
      <c r="Q73" s="42">
        <f t="shared" si="16"/>
        <v>0</v>
      </c>
      <c r="R73" s="42">
        <f t="shared" si="16"/>
        <v>32365.669879909066</v>
      </c>
    </row>
    <row r="74" ht="12" thickBot="1"/>
    <row r="75" spans="6:7" ht="12" thickTop="1">
      <c r="F75" s="49" t="s">
        <v>43</v>
      </c>
      <c r="G75" s="47">
        <f>IRR(H73:R73)</f>
        <v>0.09805379937773773</v>
      </c>
    </row>
    <row r="76" spans="6:7" ht="11.25">
      <c r="F76" s="50" t="s">
        <v>44</v>
      </c>
      <c r="G76" s="51">
        <f>MIRR(H73:R73,Finance_Rate,Reinvestment_Rate)</f>
        <v>0.09805379937773773</v>
      </c>
    </row>
    <row r="77" spans="6:7" ht="12" thickBot="1">
      <c r="F77" s="52" t="s">
        <v>45</v>
      </c>
      <c r="G77" s="48">
        <f>IF(H73&lt;0,(R73/-H73)^(1/MAX($72:$72))-1,)</f>
        <v>0.09805379937773773</v>
      </c>
    </row>
    <row r="78" ht="12" thickTop="1"/>
    <row r="80" ht="11.25">
      <c r="D80" s="29" t="s">
        <v>48</v>
      </c>
    </row>
    <row r="82" spans="6:18" ht="11.25">
      <c r="F82" s="40" t="str">
        <f>$F$21</f>
        <v>Time</v>
      </c>
      <c r="H82" s="36">
        <f>H$21</f>
        <v>0</v>
      </c>
      <c r="I82" s="36">
        <f aca="true" t="shared" si="17" ref="I82:R82">I$21</f>
        <v>1</v>
      </c>
      <c r="J82" s="36">
        <f t="shared" si="17"/>
        <v>2</v>
      </c>
      <c r="K82" s="36">
        <f t="shared" si="17"/>
        <v>3</v>
      </c>
      <c r="L82" s="36">
        <f t="shared" si="17"/>
        <v>4</v>
      </c>
      <c r="M82" s="36">
        <f t="shared" si="17"/>
        <v>5</v>
      </c>
      <c r="N82" s="36">
        <f t="shared" si="17"/>
        <v>6</v>
      </c>
      <c r="O82" s="36">
        <f t="shared" si="17"/>
        <v>7</v>
      </c>
      <c r="P82" s="36">
        <f t="shared" si="17"/>
        <v>8</v>
      </c>
      <c r="Q82" s="36">
        <f t="shared" si="17"/>
        <v>9</v>
      </c>
      <c r="R82" s="36">
        <f t="shared" si="17"/>
        <v>10</v>
      </c>
    </row>
    <row r="83" spans="6:18" ht="11.25">
      <c r="F83" s="11" t="str">
        <f>F54</f>
        <v>PV of Investment (Negative) Cash Flows at Time 0</v>
      </c>
      <c r="H83" s="42">
        <f aca="true" t="shared" si="18" ref="H83:R83">H54</f>
        <v>-12701.3069098813</v>
      </c>
      <c r="I83" s="42">
        <f t="shared" si="18"/>
        <v>0</v>
      </c>
      <c r="J83" s="42">
        <f t="shared" si="18"/>
        <v>0</v>
      </c>
      <c r="K83" s="42">
        <f t="shared" si="18"/>
        <v>0</v>
      </c>
      <c r="L83" s="42">
        <f t="shared" si="18"/>
        <v>0</v>
      </c>
      <c r="M83" s="42">
        <f t="shared" si="18"/>
        <v>0</v>
      </c>
      <c r="N83" s="42">
        <f t="shared" si="18"/>
        <v>0</v>
      </c>
      <c r="O83" s="42">
        <f t="shared" si="18"/>
        <v>0</v>
      </c>
      <c r="P83" s="42">
        <f t="shared" si="18"/>
        <v>0</v>
      </c>
      <c r="Q83" s="42">
        <f t="shared" si="18"/>
        <v>0</v>
      </c>
      <c r="R83" s="42">
        <f t="shared" si="18"/>
        <v>0</v>
      </c>
    </row>
    <row r="84" spans="6:18" ht="11.25">
      <c r="F84" s="11" t="str">
        <f>F41</f>
        <v>Returns (Positive Cash Flows)</v>
      </c>
      <c r="H84" s="46">
        <f aca="true" t="shared" si="19" ref="H84:R84">H41</f>
        <v>0</v>
      </c>
      <c r="I84" s="46">
        <f t="shared" si="19"/>
        <v>4000</v>
      </c>
      <c r="J84" s="46">
        <f t="shared" si="19"/>
        <v>0</v>
      </c>
      <c r="K84" s="46">
        <f t="shared" si="19"/>
        <v>1400</v>
      </c>
      <c r="L84" s="46">
        <f t="shared" si="19"/>
        <v>0</v>
      </c>
      <c r="M84" s="46">
        <f t="shared" si="19"/>
        <v>1500</v>
      </c>
      <c r="N84" s="46">
        <f t="shared" si="19"/>
        <v>3000</v>
      </c>
      <c r="O84" s="46">
        <f t="shared" si="19"/>
        <v>3200</v>
      </c>
      <c r="P84" s="46">
        <f t="shared" si="19"/>
        <v>3400</v>
      </c>
      <c r="Q84" s="46">
        <f t="shared" si="19"/>
        <v>3600</v>
      </c>
      <c r="R84" s="46">
        <f t="shared" si="19"/>
        <v>3800</v>
      </c>
    </row>
    <row r="85" spans="6:18" ht="11.25">
      <c r="F85" s="11" t="s">
        <v>49</v>
      </c>
      <c r="H85" s="42">
        <f>SUM(H83:H84)</f>
        <v>-12701.3069098813</v>
      </c>
      <c r="I85" s="42">
        <f aca="true" t="shared" si="20" ref="I85:R85">SUM(I83:I84)</f>
        <v>4000</v>
      </c>
      <c r="J85" s="42">
        <f t="shared" si="20"/>
        <v>0</v>
      </c>
      <c r="K85" s="42">
        <f t="shared" si="20"/>
        <v>1400</v>
      </c>
      <c r="L85" s="42">
        <f t="shared" si="20"/>
        <v>0</v>
      </c>
      <c r="M85" s="42">
        <f t="shared" si="20"/>
        <v>1500</v>
      </c>
      <c r="N85" s="42">
        <f t="shared" si="20"/>
        <v>3000</v>
      </c>
      <c r="O85" s="42">
        <f t="shared" si="20"/>
        <v>3200</v>
      </c>
      <c r="P85" s="42">
        <f t="shared" si="20"/>
        <v>3400</v>
      </c>
      <c r="Q85" s="42">
        <f t="shared" si="20"/>
        <v>3600</v>
      </c>
      <c r="R85" s="42">
        <f t="shared" si="20"/>
        <v>3800</v>
      </c>
    </row>
    <row r="86" ht="12" thickBot="1"/>
    <row r="87" spans="6:7" ht="12" thickTop="1">
      <c r="F87" s="53" t="s">
        <v>43</v>
      </c>
      <c r="G87" s="47">
        <f>IRR(H85:R85)</f>
        <v>0.11294945663745004</v>
      </c>
    </row>
    <row r="88" spans="6:7" ht="12" thickBot="1">
      <c r="F88" s="54" t="s">
        <v>44</v>
      </c>
      <c r="G88" s="48">
        <f>MIRR(H85:R85,Finance_Rate,Reinvestment_Rate)</f>
        <v>0.09805379937773773</v>
      </c>
    </row>
    <row r="89" ht="12" thickTop="1"/>
    <row r="91" ht="11.25">
      <c r="D91" s="29" t="s">
        <v>50</v>
      </c>
    </row>
    <row r="93" spans="6:18" ht="11.25">
      <c r="F93" s="40" t="str">
        <f>$F$21</f>
        <v>Time</v>
      </c>
      <c r="H93" s="36">
        <f>H$21</f>
        <v>0</v>
      </c>
      <c r="I93" s="36">
        <f aca="true" t="shared" si="21" ref="I93:R93">I$21</f>
        <v>1</v>
      </c>
      <c r="J93" s="36">
        <f t="shared" si="21"/>
        <v>2</v>
      </c>
      <c r="K93" s="36">
        <f t="shared" si="21"/>
        <v>3</v>
      </c>
      <c r="L93" s="36">
        <f t="shared" si="21"/>
        <v>4</v>
      </c>
      <c r="M93" s="36">
        <f t="shared" si="21"/>
        <v>5</v>
      </c>
      <c r="N93" s="36">
        <f t="shared" si="21"/>
        <v>6</v>
      </c>
      <c r="O93" s="36">
        <f t="shared" si="21"/>
        <v>7</v>
      </c>
      <c r="P93" s="36">
        <f t="shared" si="21"/>
        <v>8</v>
      </c>
      <c r="Q93" s="36">
        <f t="shared" si="21"/>
        <v>9</v>
      </c>
      <c r="R93" s="36">
        <f t="shared" si="21"/>
        <v>10</v>
      </c>
    </row>
    <row r="94" spans="6:18" ht="11.25">
      <c r="F94" s="11" t="str">
        <f>F40</f>
        <v>Investment (Negative) Cash Flows</v>
      </c>
      <c r="H94" s="42">
        <f aca="true" t="shared" si="22" ref="H94:R94">H40</f>
        <v>-12000</v>
      </c>
      <c r="I94" s="42">
        <f t="shared" si="22"/>
        <v>0</v>
      </c>
      <c r="J94" s="42">
        <f t="shared" si="22"/>
        <v>-800</v>
      </c>
      <c r="K94" s="42">
        <f t="shared" si="22"/>
        <v>0</v>
      </c>
      <c r="L94" s="42">
        <f t="shared" si="22"/>
        <v>-100</v>
      </c>
      <c r="M94" s="42">
        <f t="shared" si="22"/>
        <v>0</v>
      </c>
      <c r="N94" s="42">
        <f t="shared" si="22"/>
        <v>0</v>
      </c>
      <c r="O94" s="42">
        <f t="shared" si="22"/>
        <v>0</v>
      </c>
      <c r="P94" s="42">
        <f t="shared" si="22"/>
        <v>0</v>
      </c>
      <c r="Q94" s="42">
        <f t="shared" si="22"/>
        <v>0</v>
      </c>
      <c r="R94" s="42">
        <f t="shared" si="22"/>
        <v>0</v>
      </c>
    </row>
    <row r="95" spans="6:18" ht="11.25">
      <c r="F95" s="11" t="str">
        <f>F55</f>
        <v>PV of Returns (Positive Cash Flows) at Time 10</v>
      </c>
      <c r="H95" s="46">
        <f aca="true" t="shared" si="23" ref="H95:R95">H55</f>
        <v>0</v>
      </c>
      <c r="I95" s="46">
        <f t="shared" si="23"/>
        <v>0</v>
      </c>
      <c r="J95" s="46">
        <f t="shared" si="23"/>
        <v>0</v>
      </c>
      <c r="K95" s="46">
        <f t="shared" si="23"/>
        <v>0</v>
      </c>
      <c r="L95" s="46">
        <f t="shared" si="23"/>
        <v>0</v>
      </c>
      <c r="M95" s="46">
        <f t="shared" si="23"/>
        <v>0</v>
      </c>
      <c r="N95" s="46">
        <f t="shared" si="23"/>
        <v>0</v>
      </c>
      <c r="O95" s="46">
        <f t="shared" si="23"/>
        <v>0</v>
      </c>
      <c r="P95" s="46">
        <f t="shared" si="23"/>
        <v>0</v>
      </c>
      <c r="Q95" s="46">
        <f t="shared" si="23"/>
        <v>0</v>
      </c>
      <c r="R95" s="46">
        <f t="shared" si="23"/>
        <v>32365.669879909066</v>
      </c>
    </row>
    <row r="96" spans="6:18" ht="11.25">
      <c r="F96" s="11" t="s">
        <v>49</v>
      </c>
      <c r="H96" s="42">
        <f aca="true" t="shared" si="24" ref="H96:R96">SUM(H94:H95)</f>
        <v>-12000</v>
      </c>
      <c r="I96" s="42">
        <f t="shared" si="24"/>
        <v>0</v>
      </c>
      <c r="J96" s="42">
        <f t="shared" si="24"/>
        <v>-800</v>
      </c>
      <c r="K96" s="42">
        <f t="shared" si="24"/>
        <v>0</v>
      </c>
      <c r="L96" s="42">
        <f t="shared" si="24"/>
        <v>-100</v>
      </c>
      <c r="M96" s="42">
        <f t="shared" si="24"/>
        <v>0</v>
      </c>
      <c r="N96" s="42">
        <f t="shared" si="24"/>
        <v>0</v>
      </c>
      <c r="O96" s="42">
        <f t="shared" si="24"/>
        <v>0</v>
      </c>
      <c r="P96" s="42">
        <f t="shared" si="24"/>
        <v>0</v>
      </c>
      <c r="Q96" s="42">
        <f t="shared" si="24"/>
        <v>0</v>
      </c>
      <c r="R96" s="42">
        <f t="shared" si="24"/>
        <v>32365.669879909066</v>
      </c>
    </row>
    <row r="97" ht="12" thickBot="1"/>
    <row r="98" spans="6:7" ht="12" thickTop="1">
      <c r="F98" s="53" t="s">
        <v>43</v>
      </c>
      <c r="G98" s="47">
        <f>IRR(H96:R96)</f>
        <v>0.09778289665246609</v>
      </c>
    </row>
    <row r="99" spans="6:7" ht="12" thickBot="1">
      <c r="F99" s="54" t="s">
        <v>44</v>
      </c>
      <c r="G99" s="48">
        <f>MIRR(H96:R96,Finance_Rate,Reinvestment_Rate)</f>
        <v>0.09805379937773773</v>
      </c>
    </row>
    <row r="100" ht="12" thickTop="1"/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Examples_SC'!A1" tooltip="Go to Previous Sheet" display="'Examples_SC'!A1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portrait" paperSize="9" scale="61" r:id="rId1"/>
  <headerFooter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SumProduct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2012-01-07T20:19:44Z</cp:lastPrinted>
  <dcterms:created xsi:type="dcterms:W3CDTF">2011-08-14T23:19:23Z</dcterms:created>
  <dcterms:modified xsi:type="dcterms:W3CDTF">2022-05-18T07:24:53Z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