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amBastick\Documents\ICAEW\Blog 109 Top 12 Combinations - 7 OFFSET MATCH\"/>
    </mc:Choice>
  </mc:AlternateContent>
  <xr:revisionPtr revIDLastSave="0" documentId="13_ncr:1_{599EAB3A-6029-4C59-A2F8-62315D5CF6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ver" sheetId="1" r:id="rId1"/>
    <sheet name="Navigator" sheetId="3" r:id="rId2"/>
    <sheet name="Style Guide" sheetId="4" r:id="rId3"/>
    <sheet name="Scenario Illustration" sheetId="11" r:id="rId4"/>
    <sheet name="Scenario MATCH Alternative" sheetId="12" r:id="rId5"/>
    <sheet name="Two Way Lookup" sheetId="13" r:id="rId6"/>
    <sheet name="Model Parameters" sheetId="2" r:id="rId7"/>
    <sheet name="Error Checks" sheetId="5" r:id="rId8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HL_1">Cover!$A$3</definedName>
    <definedName name="HL_3">'Style Guide'!$A$3</definedName>
    <definedName name="HL_4" localSheetId="4">'Scenario MATCH Alternative'!$A$3</definedName>
    <definedName name="HL_4">'Scenario Illustration'!$A$3</definedName>
    <definedName name="HL_5" localSheetId="3">'Scenario Illustration'!$A$3</definedName>
    <definedName name="HL_5" localSheetId="4">'Scenario MATCH Alternative'!$A$3</definedName>
    <definedName name="HL_5">'Scenario MATCH Alternative'!$A$3</definedName>
    <definedName name="HL_6">'Two Way Lookup'!$A$3</definedName>
    <definedName name="HL_7">'Model Parameters'!$A$3</definedName>
    <definedName name="HL_8">'Error Checks'!$A$3</definedName>
    <definedName name="HL_9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0" i="13" l="1"/>
  <c r="J29" i="13"/>
  <c r="I30" i="13"/>
  <c r="I14" i="13"/>
  <c r="I15" i="13"/>
  <c r="I16" i="13"/>
  <c r="I17" i="13"/>
  <c r="I18" i="13"/>
  <c r="I19" i="13"/>
  <c r="I20" i="13"/>
  <c r="I21" i="13"/>
  <c r="I22" i="13"/>
  <c r="I23" i="13"/>
  <c r="I24" i="13"/>
  <c r="I13" i="13"/>
  <c r="B6" i="13"/>
  <c r="H4" i="13"/>
  <c r="A1" i="13"/>
  <c r="C6" i="13" s="1"/>
  <c r="L24" i="12"/>
  <c r="Q35" i="12" s="1"/>
  <c r="L23" i="12"/>
  <c r="L22" i="12"/>
  <c r="N34" i="12" s="1"/>
  <c r="L21" i="12"/>
  <c r="L20" i="12"/>
  <c r="N33" i="12" s="1"/>
  <c r="L19" i="12"/>
  <c r="L18" i="12"/>
  <c r="N32" i="12" s="1"/>
  <c r="L17" i="12"/>
  <c r="Q38" i="12"/>
  <c r="P38" i="12"/>
  <c r="O38" i="12"/>
  <c r="N38" i="12"/>
  <c r="U17" i="12"/>
  <c r="T17" i="12"/>
  <c r="S17" i="12"/>
  <c r="N16" i="12"/>
  <c r="O16" i="12" s="1"/>
  <c r="D10" i="12"/>
  <c r="B6" i="12"/>
  <c r="H4" i="12"/>
  <c r="A1" i="12"/>
  <c r="O38" i="11"/>
  <c r="P38" i="11"/>
  <c r="Q38" i="11"/>
  <c r="N38" i="11"/>
  <c r="N16" i="11"/>
  <c r="O16" i="11" s="1"/>
  <c r="L17" i="11"/>
  <c r="L19" i="11"/>
  <c r="L20" i="11"/>
  <c r="N33" i="11" s="1"/>
  <c r="L21" i="11"/>
  <c r="L22" i="11"/>
  <c r="N34" i="11" s="1"/>
  <c r="L23" i="11"/>
  <c r="L24" i="11"/>
  <c r="N35" i="11" s="1"/>
  <c r="L18" i="11"/>
  <c r="N32" i="11" s="1"/>
  <c r="D10" i="11"/>
  <c r="J32" i="13"/>
  <c r="O34" i="12" l="1"/>
  <c r="P34" i="12" s="1"/>
  <c r="O32" i="12"/>
  <c r="P32" i="12" s="1"/>
  <c r="Q32" i="12" s="1"/>
  <c r="P35" i="12"/>
  <c r="O33" i="12"/>
  <c r="N39" i="12"/>
  <c r="O17" i="12"/>
  <c r="P16" i="12"/>
  <c r="N40" i="12"/>
  <c r="N35" i="12"/>
  <c r="O35" i="12"/>
  <c r="P16" i="11"/>
  <c r="O17" i="11"/>
  <c r="U17" i="11"/>
  <c r="T17" i="11"/>
  <c r="S17" i="11"/>
  <c r="Q35" i="11"/>
  <c r="P35" i="11"/>
  <c r="O35" i="11"/>
  <c r="O34" i="11"/>
  <c r="P34" i="11" s="1"/>
  <c r="Q34" i="11" s="1"/>
  <c r="O32" i="11"/>
  <c r="P32" i="11" s="1"/>
  <c r="Q32" i="11" s="1"/>
  <c r="O33" i="11"/>
  <c r="P33" i="11" s="1"/>
  <c r="Q33" i="11" s="1"/>
  <c r="N40" i="11"/>
  <c r="Q16" i="11"/>
  <c r="P17" i="11"/>
  <c r="N39" i="11"/>
  <c r="B6" i="11"/>
  <c r="A1" i="11"/>
  <c r="N41" i="12" l="1"/>
  <c r="N42" i="12" s="1"/>
  <c r="N43" i="12" s="1"/>
  <c r="O39" i="12"/>
  <c r="P33" i="12"/>
  <c r="P40" i="12" s="1"/>
  <c r="O40" i="12"/>
  <c r="P17" i="12"/>
  <c r="Q16" i="12"/>
  <c r="Q34" i="12"/>
  <c r="O39" i="11"/>
  <c r="O40" i="11"/>
  <c r="N41" i="11"/>
  <c r="N42" i="11" s="1"/>
  <c r="N43" i="11" s="1"/>
  <c r="R16" i="11"/>
  <c r="R17" i="11" s="1"/>
  <c r="Q17" i="11"/>
  <c r="Q39" i="11"/>
  <c r="P39" i="11"/>
  <c r="P40" i="11"/>
  <c r="Q33" i="12" l="1"/>
  <c r="Q39" i="12" s="1"/>
  <c r="P39" i="12"/>
  <c r="P41" i="12" s="1"/>
  <c r="Q17" i="12"/>
  <c r="R16" i="12"/>
  <c r="R17" i="12" s="1"/>
  <c r="O41" i="12"/>
  <c r="O41" i="11"/>
  <c r="O42" i="11" s="1"/>
  <c r="O43" i="11" s="1"/>
  <c r="P41" i="11"/>
  <c r="P42" i="11" s="1"/>
  <c r="P43" i="11" s="1"/>
  <c r="Q40" i="11"/>
  <c r="Q41" i="11" s="1"/>
  <c r="O42" i="12" l="1"/>
  <c r="O43" i="12" s="1"/>
  <c r="Q40" i="12"/>
  <c r="Q41" i="12" s="1"/>
  <c r="P42" i="12"/>
  <c r="P43" i="12" s="1"/>
  <c r="Q42" i="11"/>
  <c r="Q43" i="11" s="1"/>
  <c r="Q42" i="12" l="1"/>
  <c r="Q43" i="12" s="1"/>
  <c r="A1" i="5" l="1"/>
  <c r="I37" i="4" l="1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A2" i="12" l="1"/>
  <c r="A2" i="13"/>
  <c r="H4" i="11"/>
  <c r="A2" i="11"/>
  <c r="F4" i="5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<sst xmlns="http://schemas.openxmlformats.org/spreadsheetml/2006/main" count="180" uniqueCount="116">
  <si>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</si>
  <si>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</si>
  <si>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</si>
  <si>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</si>
  <si>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</si>
  <si>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</si>
  <si>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</si>
  <si>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</si>
  <si>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</si>
  <si>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</si>
  <si>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</si>
  <si>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</si>
  <si>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</si>
  <si>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</si>
  <si>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</si>
  <si>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</si>
  <si>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</si>
  <si>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</si>
  <si>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</si>
  <si>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</si>
  <si>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</si>
  <si>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</si>
  <si>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</si>
  <si>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</si>
  <si>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</si>
  <si>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</si>
  <si>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</si>
  <si>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</si>
  <si>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</si>
  <si>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</si>
  <si>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</si>
  <si>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</si>
  <si>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</si>
  <si>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</si>
  <si>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</si>
  <si>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</si>
  <si>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</si>
  <si>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</si>
  <si>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</si>
  <si>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</si>
  <si>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</si>
  <si>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</si>
  <si>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</si>
  <si>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</si>
  <si>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</si>
  <si>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</si>
  <si>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</si>
  <si>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</si>
  <si>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</si>
  <si>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</si>
  <si>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</si>
  <si>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</si>
  <si>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</si>
  <si>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</si>
  <si>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</si>
  <si>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</si>
  <si>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</si>
  <si>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</si>
  <si>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</si>
  <si>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</si>
  <si>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</si>
  <si>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</si>
  <si>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</si>
  <si>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</si>
  <si>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</si>
  <si>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</si>
  <si>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</si>
  <si>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</si>
  <si>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</si>
  <si>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</si>
  <si>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Tax Rate</t>
  </si>
  <si>
    <t>Not used</t>
  </si>
  <si>
    <t>Scenario Table</t>
  </si>
  <si>
    <t>Base Year Unit Price</t>
  </si>
  <si>
    <t>Unit Price Growth Rate</t>
  </si>
  <si>
    <t>Base Year Volume</t>
  </si>
  <si>
    <t>Volume Increase p.a.</t>
  </si>
  <si>
    <t>Unit Cost Price</t>
  </si>
  <si>
    <t>Unit Cost Growth Rate</t>
  </si>
  <si>
    <t>Basic Outputs</t>
  </si>
  <si>
    <t>Unit Price</t>
  </si>
  <si>
    <t>Volume</t>
  </si>
  <si>
    <t>Unit Cost</t>
  </si>
  <si>
    <t>Revenue</t>
  </si>
  <si>
    <t>Costs</t>
  </si>
  <si>
    <t>Profit Before Tax</t>
  </si>
  <si>
    <t>Tax</t>
  </si>
  <si>
    <t>Profit After Tax</t>
  </si>
  <si>
    <t>Scenario Number</t>
  </si>
  <si>
    <t>Scenario Name</t>
  </si>
  <si>
    <t>Base</t>
  </si>
  <si>
    <t>Amts Used</t>
  </si>
  <si>
    <t>Scenario Illustration</t>
  </si>
  <si>
    <t>SumProduct Pty Limited</t>
  </si>
  <si>
    <r>
      <t xml:space="preserve">How </t>
    </r>
    <r>
      <rPr>
        <b/>
        <sz val="10"/>
        <color theme="8" tint="-0.499984740745262"/>
        <rFont val="Calibri"/>
        <family val="2"/>
      </rPr>
      <t>OFFSET</t>
    </r>
    <r>
      <rPr>
        <sz val="10"/>
        <color theme="8" tint="-0.499984740745262"/>
        <rFont val="Calibri"/>
        <family val="2"/>
        <scheme val="minor"/>
      </rPr>
      <t xml:space="preserve"> and </t>
    </r>
    <r>
      <rPr>
        <b/>
        <sz val="10"/>
        <color theme="8" tint="-0.499984740745262"/>
        <rFont val="Calibri"/>
        <family val="2"/>
        <scheme val="minor"/>
      </rPr>
      <t>MATCH</t>
    </r>
    <r>
      <rPr>
        <sz val="10"/>
        <color theme="8" tint="-0.499984740745262"/>
        <rFont val="Calibri"/>
        <family val="2"/>
        <scheme val="minor"/>
      </rPr>
      <t xml:space="preserve"> may be used together in Excel.</t>
    </r>
  </si>
  <si>
    <t>Scenario 4</t>
  </si>
  <si>
    <t>Table</t>
  </si>
  <si>
    <t>Cost</t>
  </si>
  <si>
    <t>Profit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</si>
  <si>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</si>
  <si>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</si>
  <si>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</si>
  <si>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</si>
  <si>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</si>
  <si>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</si>
  <si>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</si>
  <si>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</si>
  <si>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</si>
  <si>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</si>
  <si>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</si>
  <si>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</si>
  <si>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Selection</t>
  </si>
  <si>
    <t>Month</t>
  </si>
  <si>
    <t>Financial</t>
  </si>
  <si>
    <t>Scenario MATCH Alternative</t>
  </si>
  <si>
    <t>Two Way Lookup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</si>
</sst>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  <numFmt numFmtId="180" formatCode="0.0%"/>
    <numFmt numFmtId="181" formatCode="&quot;Period &quot;#,##0"/>
  </numFmts>
  <fonts count="35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sz val="9"/>
      <color theme="1"/>
      <name val="Calibri"/>
      <family val="2"/>
      <scheme val="minor"/>
    </font>
    <font>
      <b/>
      <sz val="10"/>
      <color theme="8" tint="-0.49998474074526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3" fillId="0" borderId="3" applyNumberFormat="0" applyAlignment="0">
      <alignment horizontal="center"/>
    </xf>
    <xf numFmtId="0" fontId="25" fillId="4" borderId="7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33" fillId="5" borderId="7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8" applyNumberFormat="0" applyAlignment="0"/>
    <xf numFmtId="41" fontId="1" fillId="0" borderId="9" applyNumberFormat="0" applyFont="0" applyFill="0" applyAlignment="0"/>
    <xf numFmtId="168" fontId="1" fillId="0" borderId="10" applyNumberFormat="0" applyFont="0" applyFill="0" applyAlignment="0" applyProtection="0"/>
    <xf numFmtId="0" fontId="6" fillId="0" borderId="0"/>
    <xf numFmtId="0" fontId="32" fillId="0" borderId="11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7">
      <alignment horizontal="center"/>
    </xf>
    <xf numFmtId="41" fontId="5" fillId="8" borderId="8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12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3" applyNumberFormat="0" applyFill="0" applyAlignment="0" applyProtection="0"/>
    <xf numFmtId="0" fontId="19" fillId="0" borderId="14" applyNumberFormat="0" applyFill="0" applyAlignment="0" applyProtection="0"/>
    <xf numFmtId="0" fontId="18" fillId="0" borderId="15" applyNumberFormat="0" applyFill="0" applyAlignment="0" applyProtection="0"/>
    <xf numFmtId="172" fontId="16" fillId="3" borderId="1"/>
  </cellStyleXfs>
  <cellXfs count="84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3" fillId="0" borderId="3" xfId="13" applyAlignment="1">
      <alignment horizontal="center"/>
    </xf>
    <xf numFmtId="166" fontId="23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 applyBorder="1"/>
    <xf numFmtId="0" fontId="12" fillId="0" borderId="0" xfId="0" applyFont="1" applyAlignment="1">
      <alignment horizontal="left"/>
    </xf>
    <xf numFmtId="0" fontId="15" fillId="0" borderId="0" xfId="9" applyBorder="1"/>
    <xf numFmtId="0" fontId="0" fillId="0" borderId="0" xfId="0" applyAlignment="1">
      <alignment horizontal="left"/>
    </xf>
    <xf numFmtId="0" fontId="19" fillId="0" borderId="0" xfId="6" applyBorder="1"/>
    <xf numFmtId="0" fontId="32" fillId="0" borderId="0" xfId="25" applyBorder="1"/>
    <xf numFmtId="0" fontId="25" fillId="4" borderId="7" xfId="14">
      <protection locked="0"/>
    </xf>
    <xf numFmtId="0" fontId="12" fillId="0" borderId="0" xfId="0" applyFont="1"/>
    <xf numFmtId="0" fontId="23" fillId="0" borderId="3" xfId="13" applyAlignment="1"/>
    <xf numFmtId="167" fontId="33" fillId="5" borderId="7" xfId="18"/>
    <xf numFmtId="164" fontId="2" fillId="2" borderId="2" xfId="19">
      <alignment horizontal="center"/>
      <protection locked="0"/>
    </xf>
    <xf numFmtId="0" fontId="28" fillId="6" borderId="8" xfId="21" applyNumberFormat="1"/>
    <xf numFmtId="0" fontId="0" fillId="0" borderId="9" xfId="22" applyNumberFormat="1" applyFont="1"/>
    <xf numFmtId="0" fontId="0" fillId="0" borderId="10" xfId="23" applyNumberFormat="1" applyFont="1"/>
    <xf numFmtId="0" fontId="26" fillId="7" borderId="2" xfId="27"/>
    <xf numFmtId="0" fontId="7" fillId="0" borderId="0" xfId="28"/>
    <xf numFmtId="171" fontId="29" fillId="7" borderId="7" xfId="31">
      <alignment horizontal="center"/>
    </xf>
    <xf numFmtId="41" fontId="0" fillId="8" borderId="8" xfId="32" applyFont="1"/>
    <xf numFmtId="0" fontId="30" fillId="0" borderId="0" xfId="34"/>
    <xf numFmtId="0" fontId="31" fillId="9" borderId="12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0" fontId="3" fillId="0" borderId="0" xfId="15"/>
    <xf numFmtId="164" fontId="16" fillId="3" borderId="1" xfId="10" applyNumberFormat="1" applyProtection="1">
      <protection locked="0"/>
    </xf>
    <xf numFmtId="165" fontId="16" fillId="3" borderId="1" xfId="10" applyNumberFormat="1"/>
    <xf numFmtId="0" fontId="14" fillId="0" borderId="0" xfId="7"/>
    <xf numFmtId="0" fontId="15" fillId="0" borderId="0" xfId="9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 applyBorder="1">
      <alignment horizontal="center"/>
    </xf>
    <xf numFmtId="178" fontId="24" fillId="0" borderId="0" xfId="17" applyBorder="1">
      <alignment horizontal="center"/>
    </xf>
    <xf numFmtId="168" fontId="24" fillId="0" borderId="16" xfId="26" applyFont="1" applyBorder="1"/>
    <xf numFmtId="164" fontId="18" fillId="0" borderId="0" xfId="12" applyNumberFormat="1"/>
    <xf numFmtId="0" fontId="23" fillId="7" borderId="2" xfId="27" applyFont="1"/>
    <xf numFmtId="44" fontId="23" fillId="7" borderId="2" xfId="3" applyFont="1" applyFill="1" applyBorder="1"/>
    <xf numFmtId="44" fontId="33" fillId="5" borderId="7" xfId="3" applyFont="1" applyFill="1" applyBorder="1"/>
    <xf numFmtId="44" fontId="25" fillId="4" borderId="7" xfId="3" applyFont="1" applyFill="1" applyBorder="1" applyProtection="1">
      <protection locked="0"/>
    </xf>
    <xf numFmtId="180" fontId="23" fillId="7" borderId="2" xfId="5" applyNumberFormat="1" applyFont="1" applyFill="1" applyBorder="1"/>
    <xf numFmtId="180" fontId="33" fillId="5" borderId="7" xfId="5" applyNumberFormat="1" applyFont="1" applyFill="1" applyBorder="1"/>
    <xf numFmtId="180" fontId="25" fillId="4" borderId="7" xfId="5" applyNumberFormat="1" applyFont="1" applyFill="1" applyBorder="1" applyProtection="1">
      <protection locked="0"/>
    </xf>
    <xf numFmtId="42" fontId="23" fillId="7" borderId="2" xfId="4" applyFont="1" applyFill="1" applyBorder="1"/>
    <xf numFmtId="42" fontId="33" fillId="5" borderId="7" xfId="4" applyFont="1" applyFill="1" applyBorder="1"/>
    <xf numFmtId="42" fontId="25" fillId="4" borderId="7" xfId="4" applyFont="1" applyFill="1" applyBorder="1" applyProtection="1">
      <protection locked="0"/>
    </xf>
    <xf numFmtId="43" fontId="23" fillId="7" borderId="2" xfId="1" applyFont="1" applyFill="1" applyBorder="1"/>
    <xf numFmtId="43" fontId="33" fillId="5" borderId="7" xfId="1" applyFont="1" applyFill="1" applyBorder="1"/>
    <xf numFmtId="43" fontId="25" fillId="4" borderId="7" xfId="1" applyFont="1" applyFill="1" applyBorder="1" applyProtection="1">
      <protection locked="0"/>
    </xf>
    <xf numFmtId="0" fontId="13" fillId="11" borderId="0" xfId="33" applyAlignment="1">
      <alignment horizontal="left"/>
    </xf>
    <xf numFmtId="180" fontId="28" fillId="6" borderId="8" xfId="21" applyNumberFormat="1"/>
    <xf numFmtId="44" fontId="28" fillId="6" borderId="8" xfId="21" applyNumberFormat="1"/>
    <xf numFmtId="42" fontId="28" fillId="6" borderId="8" xfId="21" applyNumberFormat="1"/>
    <xf numFmtId="43" fontId="28" fillId="6" borderId="8" xfId="21" applyNumberFormat="1"/>
    <xf numFmtId="168" fontId="0" fillId="0" borderId="17" xfId="26" applyFont="1" applyBorder="1"/>
    <xf numFmtId="168" fontId="24" fillId="0" borderId="0" xfId="26" applyFont="1"/>
    <xf numFmtId="181" fontId="13" fillId="11" borderId="0" xfId="33" applyNumberFormat="1">
      <alignment horizontal="center"/>
    </xf>
    <xf numFmtId="0" fontId="24" fillId="0" borderId="0" xfId="0" applyFont="1"/>
    <xf numFmtId="168" fontId="25" fillId="4" borderId="7" xfId="26" applyFont="1" applyFill="1" applyBorder="1" applyProtection="1">
      <protection locked="0"/>
    </xf>
    <xf numFmtId="168" fontId="23" fillId="0" borderId="3" xfId="26" applyFont="1" applyBorder="1" applyAlignment="1"/>
    <xf numFmtId="0" fontId="25" fillId="4" borderId="7" xfId="14" applyAlignment="1">
      <alignment horizontal="center"/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3" fillId="0" borderId="4" xfId="13" applyBorder="1" applyAlignment="1">
      <alignment horizontal="left"/>
    </xf>
    <xf numFmtId="0" fontId="23" fillId="0" borderId="5" xfId="13" applyBorder="1" applyAlignment="1">
      <alignment horizontal="left"/>
    </xf>
    <xf numFmtId="0" fontId="23" fillId="0" borderId="6" xfId="13" applyBorder="1" applyAlignment="1">
      <alignment horizontal="left"/>
    </xf>
    <xf numFmtId="0" fontId="25" fillId="4" borderId="7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7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6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theme="6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167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theme="6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167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3" spans="1:19" x14ac:dyDescent="0.2">
      <c r="A3" s="11" t="s">
        <v>1</v>
      </c>
    </row>
    <row r="5" spans="1:19" ht="20.25" x14ac:dyDescent="0.3">
      <c r="C5" s="40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41" t="str">
        <f ca="1">Model_Name</f>
        <v>SP OFFSET MATCH Illustrations.xlsx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7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19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20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76" t="s">
        <v>94</v>
      </c>
      <c r="D17" s="76"/>
      <c r="E17" s="76"/>
      <c r="F17" s="76"/>
      <c r="G17" s="76"/>
      <c r="H17" s="76"/>
      <c r="I17" s="76"/>
      <c r="J17" s="76"/>
    </row>
    <row r="18" spans="3:10" ht="12.75" x14ac:dyDescent="0.2">
      <c r="C18" s="76"/>
      <c r="D18" s="76"/>
      <c r="E18" s="76"/>
      <c r="F18" s="76"/>
      <c r="G18" s="76"/>
      <c r="H18" s="76"/>
      <c r="I18" s="76"/>
      <c r="J18" s="76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21</v>
      </c>
      <c r="D21" s="9"/>
      <c r="E21" s="7"/>
      <c r="F21" s="7"/>
      <c r="G21" s="77" t="s">
        <v>22</v>
      </c>
      <c r="H21" s="77"/>
      <c r="I21" s="77"/>
      <c r="J21" s="7"/>
    </row>
    <row r="22" spans="3:10" ht="12.75" x14ac:dyDescent="0.2">
      <c r="C22" s="10" t="s">
        <v>23</v>
      </c>
      <c r="D22" s="9"/>
      <c r="E22" s="7"/>
      <c r="F22" s="7"/>
      <c r="G22" s="77" t="s">
        <v>24</v>
      </c>
      <c r="H22" s="77"/>
      <c r="I22" s="77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40" t="s">
        <v>1</v>
      </c>
      <c r="F1" s="12"/>
      <c r="G1" s="12"/>
    </row>
    <row r="2" spans="1:12" ht="18" x14ac:dyDescent="0.25">
      <c r="A2" s="41" t="str">
        <f ca="1">Model_Name</f>
        <v>SP OFFSET MATCH Illustrations.xlsx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2">
        <v>1</v>
      </c>
      <c r="C7" s="42" t="s">
        <v>25</v>
      </c>
      <c r="D7" s="42"/>
      <c r="E7" s="42"/>
      <c r="F7" s="42"/>
      <c r="G7" s="42"/>
      <c r="H7" s="42"/>
      <c r="I7" s="42"/>
      <c r="J7" s="42"/>
      <c r="K7" s="42"/>
      <c r="L7" s="42"/>
    </row>
    <row r="8" spans="1:12" ht="12.75" thickTop="1" x14ac:dyDescent="0.2"/>
    <row r="9" spans="1:12" x14ac:dyDescent="0.2">
      <c r="F9" s="11" t="s">
        <v>26</v>
      </c>
    </row>
    <row r="10" spans="1:12" x14ac:dyDescent="0.2">
      <c r="F10" s="11" t="s">
        <v>27</v>
      </c>
    </row>
    <row r="11" spans="1:12" x14ac:dyDescent="0.2">
      <c r="F11" s="11" t="s">
        <v>92</v>
      </c>
    </row>
    <row r="12" spans="1:12" x14ac:dyDescent="0.2">
      <c r="F12" s="11" t="s">
        <v>114</v>
      </c>
    </row>
    <row r="13" spans="1:12" x14ac:dyDescent="0.2">
      <c r="F13" s="11" t="s">
        <v>115</v>
      </c>
    </row>
    <row r="14" spans="1:12" x14ac:dyDescent="0.2">
      <c r="F14" s="11" t="s">
        <v>0</v>
      </c>
    </row>
    <row r="15" spans="1:12" x14ac:dyDescent="0.2">
      <c r="F15" s="11" t="s">
        <v>66</v>
      </c>
    </row>
    <row r="16" spans="1:12" x14ac:dyDescent="0.2">
      <c r="F16" s="11"/>
    </row>
  </sheetData>
  <hyperlinks>
    <hyperlink ref="A3:E3" location="HL_Navigator" tooltip="Go to Navigator (Table of Contents)" display="Navigator" xr:uid="{00000000-0004-0000-0100-000000000000}"/>
    <hyperlink ref="F9" location="HL_1" display="Cover" xr:uid="{E3CD30C4-5DA1-4D85-B020-91EB2B006843}"/>
    <hyperlink ref="F10" location="HL_3" display="Style Guide" xr:uid="{CD6ABE57-09DC-47E4-B235-C7A691C5191D}"/>
    <hyperlink ref="F11" location="HL_4" display="Scenario Illustration" xr:uid="{FEDF14C5-D728-4DF0-A665-648C9441D66A}"/>
    <hyperlink ref="F12" location="HL_5" display="Scenario MATCH Alternative" xr:uid="{37CA1BDA-751A-4D5C-A71D-AB2D220F58A2}"/>
    <hyperlink ref="F13" location="HL_6" display="Two Way Lookup" xr:uid="{3A46FE9D-FB21-491F-B634-7292E1F4D180}"/>
    <hyperlink ref="F14" location="HL_7" display="Model Parameters" xr:uid="{5DE3CFB4-B72C-45A7-BE13-325D024C67BF}"/>
    <hyperlink ref="F15" location="HL_8" display="Error Checks" xr:uid="{8E13AAB7-75EB-483C-9A33-F22AC49A015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41" t="str">
        <f ca="1">Model_Name</f>
        <v>SP OFFSET MATCH Illustrations.xlsx</v>
      </c>
    </row>
    <row r="3" spans="1:13" x14ac:dyDescent="0.2">
      <c r="A3" s="77" t="s">
        <v>1</v>
      </c>
      <c r="B3" s="77"/>
      <c r="C3" s="77"/>
      <c r="D3" s="77"/>
      <c r="E3" s="77"/>
    </row>
    <row r="4" spans="1:13" ht="14.25" x14ac:dyDescent="0.2">
      <c r="E4" t="s">
        <v>2</v>
      </c>
      <c r="I4" s="1">
        <f>Overall_Error_Check</f>
        <v>0</v>
      </c>
    </row>
    <row r="6" spans="1:13" ht="16.5" thickBot="1" x14ac:dyDescent="0.3">
      <c r="B6" s="42">
        <f>MAX($B$5:$B5)+1</f>
        <v>1</v>
      </c>
      <c r="C6" s="2" t="s">
        <v>28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79" t="s">
        <v>29</v>
      </c>
      <c r="D8" s="79"/>
      <c r="E8" s="79"/>
      <c r="F8" s="79"/>
      <c r="G8" s="79"/>
      <c r="H8" s="13"/>
      <c r="I8" s="13" t="s">
        <v>30</v>
      </c>
      <c r="J8" s="13"/>
      <c r="K8" s="13" t="s">
        <v>31</v>
      </c>
    </row>
    <row r="9" spans="1:13" outlineLevel="1" x14ac:dyDescent="0.2">
      <c r="C9" s="78"/>
      <c r="D9" s="78"/>
      <c r="E9" s="78"/>
      <c r="F9" s="78"/>
      <c r="G9" s="78"/>
      <c r="K9" s="17"/>
    </row>
    <row r="10" spans="1:13" ht="20.25" outlineLevel="1" x14ac:dyDescent="0.3">
      <c r="C10" s="78" t="s">
        <v>32</v>
      </c>
      <c r="D10" s="78"/>
      <c r="E10" s="78"/>
      <c r="F10" s="78"/>
      <c r="G10" s="78"/>
      <c r="I10" s="14" t="str">
        <f>C10</f>
        <v>Sheet Title</v>
      </c>
      <c r="K10" s="15" t="s">
        <v>32</v>
      </c>
    </row>
    <row r="11" spans="1:13" ht="18" outlineLevel="1" x14ac:dyDescent="0.25">
      <c r="C11" s="78" t="s">
        <v>5</v>
      </c>
      <c r="D11" s="78"/>
      <c r="E11" s="78"/>
      <c r="F11" s="78"/>
      <c r="G11" s="78"/>
      <c r="I11" s="16" t="str">
        <f>C11</f>
        <v>Model Name</v>
      </c>
      <c r="K11" s="15" t="s">
        <v>5</v>
      </c>
    </row>
    <row r="12" spans="1:13" outlineLevel="1" x14ac:dyDescent="0.2">
      <c r="C12" s="78"/>
      <c r="D12" s="78"/>
      <c r="E12" s="78"/>
      <c r="F12" s="78"/>
      <c r="G12" s="78"/>
      <c r="K12" s="17"/>
    </row>
    <row r="13" spans="1:13" ht="16.5" outlineLevel="1" thickBot="1" x14ac:dyDescent="0.3">
      <c r="C13" s="78" t="s">
        <v>33</v>
      </c>
      <c r="D13" s="78"/>
      <c r="E13" s="78"/>
      <c r="F13" s="78"/>
      <c r="G13" s="78"/>
      <c r="I13" s="39" t="str">
        <f>C13</f>
        <v>Header 1</v>
      </c>
      <c r="K13" s="15" t="s">
        <v>33</v>
      </c>
    </row>
    <row r="14" spans="1:13" ht="17.25" outlineLevel="1" thickTop="1" x14ac:dyDescent="0.25">
      <c r="C14" s="78" t="s">
        <v>34</v>
      </c>
      <c r="D14" s="78"/>
      <c r="E14" s="78"/>
      <c r="F14" s="78"/>
      <c r="G14" s="78"/>
      <c r="I14" s="3" t="str">
        <f>C14</f>
        <v>Header 2</v>
      </c>
      <c r="K14" s="15" t="s">
        <v>34</v>
      </c>
    </row>
    <row r="15" spans="1:13" ht="15" outlineLevel="1" x14ac:dyDescent="0.25">
      <c r="C15" s="78" t="s">
        <v>35</v>
      </c>
      <c r="D15" s="78"/>
      <c r="E15" s="78"/>
      <c r="F15" s="78"/>
      <c r="G15" s="78"/>
      <c r="I15" s="4" t="str">
        <f>C15</f>
        <v>Header 3</v>
      </c>
      <c r="K15" s="15" t="s">
        <v>35</v>
      </c>
    </row>
    <row r="16" spans="1:13" ht="15" outlineLevel="1" x14ac:dyDescent="0.25">
      <c r="C16" s="78" t="s">
        <v>36</v>
      </c>
      <c r="D16" s="78"/>
      <c r="E16" s="78"/>
      <c r="F16" s="78"/>
      <c r="G16" s="78"/>
      <c r="I16" s="18" t="str">
        <f>C16</f>
        <v>Header 4</v>
      </c>
      <c r="K16" s="15" t="s">
        <v>36</v>
      </c>
    </row>
    <row r="17" spans="2:14" outlineLevel="1" x14ac:dyDescent="0.2">
      <c r="C17" s="78"/>
      <c r="D17" s="78"/>
      <c r="E17" s="78"/>
      <c r="F17" s="78"/>
      <c r="G17" s="78"/>
      <c r="K17" s="17"/>
    </row>
    <row r="18" spans="2:14" ht="15" outlineLevel="1" x14ac:dyDescent="0.25">
      <c r="C18" s="78" t="s">
        <v>37</v>
      </c>
      <c r="D18" s="78"/>
      <c r="E18" s="78"/>
      <c r="F18" s="78"/>
      <c r="G18" s="78"/>
      <c r="I18" s="19" t="str">
        <f>C18</f>
        <v>Notes</v>
      </c>
      <c r="K18" s="15" t="s">
        <v>37</v>
      </c>
    </row>
    <row r="19" spans="2:14" outlineLevel="1" x14ac:dyDescent="0.2">
      <c r="C19" s="78"/>
      <c r="D19" s="78"/>
      <c r="E19" s="78"/>
      <c r="F19" s="78"/>
      <c r="G19" s="78"/>
      <c r="K19" s="17"/>
      <c r="N19" s="19"/>
    </row>
    <row r="20" spans="2:14" ht="15" outlineLevel="1" x14ac:dyDescent="0.25">
      <c r="C20" s="78" t="s">
        <v>38</v>
      </c>
      <c r="D20" s="78"/>
      <c r="E20" s="78"/>
      <c r="F20" s="78"/>
      <c r="G20" s="78"/>
      <c r="I20" s="13" t="str">
        <f>C20</f>
        <v>Table Heading</v>
      </c>
      <c r="K20" s="15" t="s">
        <v>38</v>
      </c>
    </row>
    <row r="21" spans="2:14" outlineLevel="1" x14ac:dyDescent="0.2"/>
    <row r="22" spans="2:14" outlineLevel="1" x14ac:dyDescent="0.2"/>
    <row r="23" spans="2:14" ht="16.5" thickBot="1" x14ac:dyDescent="0.3">
      <c r="B23" s="42">
        <f>MAX($B$5:$B22)+1</f>
        <v>2</v>
      </c>
      <c r="C23" s="2" t="s">
        <v>39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79" t="s">
        <v>29</v>
      </c>
      <c r="D25" s="79"/>
      <c r="E25" s="79"/>
      <c r="F25" s="79"/>
      <c r="G25" s="79"/>
      <c r="H25" s="13"/>
      <c r="I25" s="13" t="s">
        <v>30</v>
      </c>
      <c r="J25" s="13"/>
      <c r="K25" s="13" t="s">
        <v>31</v>
      </c>
    </row>
    <row r="26" spans="2:14" ht="15" outlineLevel="1" x14ac:dyDescent="0.25">
      <c r="C26" s="78"/>
      <c r="D26" s="78"/>
      <c r="E26" s="78"/>
      <c r="F26" s="78"/>
      <c r="G26" s="78"/>
      <c r="K26" s="15"/>
    </row>
    <row r="27" spans="2:14" ht="15" outlineLevel="1" x14ac:dyDescent="0.25">
      <c r="C27" s="78" t="s">
        <v>40</v>
      </c>
      <c r="D27" s="78"/>
      <c r="E27" s="78"/>
      <c r="F27" s="78"/>
      <c r="G27" s="78"/>
      <c r="I27" s="20" t="s">
        <v>40</v>
      </c>
      <c r="K27" s="21" t="str">
        <f>C27</f>
        <v>Assumption</v>
      </c>
    </row>
    <row r="28" spans="2:14" ht="15" outlineLevel="1" x14ac:dyDescent="0.25">
      <c r="C28" s="78"/>
      <c r="D28" s="78"/>
      <c r="E28" s="78"/>
      <c r="F28" s="78"/>
      <c r="G28" s="78"/>
      <c r="K28" s="21"/>
    </row>
    <row r="29" spans="2:14" ht="15" outlineLevel="1" x14ac:dyDescent="0.25">
      <c r="C29" s="78" t="s">
        <v>41</v>
      </c>
      <c r="D29" s="78"/>
      <c r="E29" s="78"/>
      <c r="F29" s="78"/>
      <c r="G29" s="78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78"/>
      <c r="D30" s="78"/>
      <c r="E30" s="78"/>
      <c r="F30" s="78"/>
      <c r="G30" s="78"/>
      <c r="K30" s="21"/>
    </row>
    <row r="31" spans="2:14" ht="15" outlineLevel="1" x14ac:dyDescent="0.25">
      <c r="C31" s="78" t="s">
        <v>42</v>
      </c>
      <c r="D31" s="78"/>
      <c r="E31" s="78"/>
      <c r="F31" s="78"/>
      <c r="G31" s="78"/>
      <c r="I31" s="23"/>
      <c r="K31" s="21" t="str">
        <f>C31</f>
        <v>Empty</v>
      </c>
    </row>
    <row r="32" spans="2:14" ht="15" outlineLevel="1" x14ac:dyDescent="0.25">
      <c r="C32" s="78"/>
      <c r="D32" s="78"/>
      <c r="E32" s="78"/>
      <c r="F32" s="78"/>
      <c r="G32" s="78"/>
      <c r="K32" s="21"/>
    </row>
    <row r="33" spans="3:11" ht="15" outlineLevel="1" x14ac:dyDescent="0.25">
      <c r="C33" t="s">
        <v>43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78" t="s">
        <v>44</v>
      </c>
      <c r="D35" s="78"/>
      <c r="E35" s="78"/>
      <c r="F35" s="78"/>
      <c r="G35" s="78"/>
      <c r="I35" s="11" t="s">
        <v>44</v>
      </c>
      <c r="K35" s="21" t="str">
        <f>C35</f>
        <v>Hyperlink</v>
      </c>
    </row>
    <row r="36" spans="3:11" ht="15" outlineLevel="1" x14ac:dyDescent="0.25">
      <c r="C36" s="78"/>
      <c r="D36" s="78"/>
      <c r="E36" s="78"/>
      <c r="F36" s="78"/>
      <c r="G36" s="78"/>
      <c r="K36" s="21"/>
    </row>
    <row r="37" spans="3:11" ht="15" outlineLevel="1" x14ac:dyDescent="0.25">
      <c r="C37" s="78" t="s">
        <v>45</v>
      </c>
      <c r="D37" s="78"/>
      <c r="E37" s="78"/>
      <c r="F37" s="78"/>
      <c r="G37" s="78"/>
      <c r="I37" s="25" t="str">
        <f>'Error Checks'!E12</f>
        <v>Not used</v>
      </c>
      <c r="K37" s="21" t="str">
        <f>C37</f>
        <v>Internal Reference</v>
      </c>
    </row>
    <row r="38" spans="3:11" ht="15" outlineLevel="1" x14ac:dyDescent="0.25">
      <c r="C38" s="78"/>
      <c r="D38" s="78"/>
      <c r="E38" s="78"/>
      <c r="F38" s="78"/>
      <c r="G38" s="78"/>
      <c r="K38" s="21"/>
    </row>
    <row r="39" spans="3:11" ht="15" outlineLevel="1" x14ac:dyDescent="0.25">
      <c r="C39" s="78" t="s">
        <v>46</v>
      </c>
      <c r="D39" s="78"/>
      <c r="E39" s="78"/>
      <c r="F39" s="78"/>
      <c r="G39" s="78"/>
      <c r="I39" s="26">
        <v>77</v>
      </c>
      <c r="K39" s="21" t="s">
        <v>47</v>
      </c>
    </row>
    <row r="40" spans="3:11" ht="15" outlineLevel="1" x14ac:dyDescent="0.25">
      <c r="C40" s="78"/>
      <c r="D40" s="78"/>
      <c r="E40" s="78"/>
      <c r="F40" s="78"/>
      <c r="G40" s="78"/>
      <c r="K40" s="21"/>
    </row>
    <row r="41" spans="3:11" ht="15" outlineLevel="1" x14ac:dyDescent="0.25">
      <c r="C41" s="78" t="s">
        <v>48</v>
      </c>
      <c r="D41" s="78"/>
      <c r="E41" s="78"/>
      <c r="F41" s="78"/>
      <c r="G41" s="78"/>
      <c r="I41" s="27">
        <f>I39</f>
        <v>77</v>
      </c>
      <c r="K41" s="21" t="str">
        <f>C41</f>
        <v>Line Total</v>
      </c>
    </row>
    <row r="42" spans="3:11" ht="15" outlineLevel="1" x14ac:dyDescent="0.25">
      <c r="C42" s="78"/>
      <c r="D42" s="78"/>
      <c r="E42" s="78"/>
      <c r="F42" s="78"/>
      <c r="G42" s="78"/>
      <c r="K42" s="21"/>
    </row>
    <row r="43" spans="3:11" ht="15" outlineLevel="1" x14ac:dyDescent="0.25">
      <c r="C43" s="78" t="s">
        <v>49</v>
      </c>
      <c r="D43" s="78"/>
      <c r="E43" s="78"/>
      <c r="F43" s="78"/>
      <c r="G43" s="78"/>
      <c r="I43" s="28">
        <v>365</v>
      </c>
      <c r="K43" s="21" t="str">
        <f>C43</f>
        <v>Parameter</v>
      </c>
    </row>
    <row r="44" spans="3:11" ht="15" outlineLevel="1" x14ac:dyDescent="0.25">
      <c r="C44" s="78"/>
      <c r="D44" s="78"/>
      <c r="E44" s="78"/>
      <c r="F44" s="78"/>
      <c r="G44" s="78"/>
      <c r="K44" s="21"/>
    </row>
    <row r="45" spans="3:11" ht="15" outlineLevel="1" x14ac:dyDescent="0.25">
      <c r="C45" s="78" t="s">
        <v>50</v>
      </c>
      <c r="D45" s="78"/>
      <c r="E45" s="78"/>
      <c r="F45" s="78"/>
      <c r="G45" s="78"/>
      <c r="I45" s="29" t="s">
        <v>51</v>
      </c>
      <c r="K45" s="21" t="str">
        <f>C45</f>
        <v>Range Name Description</v>
      </c>
    </row>
    <row r="46" spans="3:11" ht="15" outlineLevel="1" x14ac:dyDescent="0.25">
      <c r="C46" s="78"/>
      <c r="D46" s="78"/>
      <c r="E46" s="78"/>
      <c r="F46" s="78"/>
      <c r="G46" s="78"/>
      <c r="K46" s="21"/>
    </row>
    <row r="47" spans="3:11" ht="15" outlineLevel="1" x14ac:dyDescent="0.25">
      <c r="C47" s="78" t="s">
        <v>52</v>
      </c>
      <c r="D47" s="78"/>
      <c r="E47" s="78"/>
      <c r="F47" s="78"/>
      <c r="G47" s="78"/>
      <c r="I47" s="30">
        <f>ROW(C47)</f>
        <v>47</v>
      </c>
      <c r="K47" s="21" t="s">
        <v>53</v>
      </c>
    </row>
    <row r="48" spans="3:11" ht="15" outlineLevel="1" x14ac:dyDescent="0.25">
      <c r="C48" s="78"/>
      <c r="D48" s="78"/>
      <c r="E48" s="78"/>
      <c r="F48" s="78"/>
      <c r="G48" s="78"/>
      <c r="K48" s="21"/>
    </row>
    <row r="49" spans="2:13" ht="15" outlineLevel="1" x14ac:dyDescent="0.25">
      <c r="C49" s="78" t="s">
        <v>54</v>
      </c>
      <c r="D49" s="78"/>
      <c r="E49" s="78"/>
      <c r="F49" s="78"/>
      <c r="G49" s="78"/>
      <c r="I49" s="31">
        <f>I41</f>
        <v>77</v>
      </c>
      <c r="K49" s="21" t="str">
        <f>C49</f>
        <v>Row Summary</v>
      </c>
    </row>
    <row r="50" spans="2:13" ht="15" outlineLevel="1" x14ac:dyDescent="0.25">
      <c r="C50" s="78"/>
      <c r="D50" s="78"/>
      <c r="E50" s="78"/>
      <c r="F50" s="78"/>
      <c r="G50" s="78"/>
      <c r="K50" s="21"/>
    </row>
    <row r="51" spans="2:13" ht="15" outlineLevel="1" x14ac:dyDescent="0.25">
      <c r="C51" s="78" t="s">
        <v>55</v>
      </c>
      <c r="D51" s="78"/>
      <c r="E51" s="78"/>
      <c r="F51" s="78"/>
      <c r="G51" s="78"/>
      <c r="I51" s="32" t="s">
        <v>69</v>
      </c>
      <c r="K51" s="21" t="str">
        <f>C51</f>
        <v>Units</v>
      </c>
    </row>
    <row r="52" spans="2:13" ht="15" outlineLevel="1" x14ac:dyDescent="0.25">
      <c r="C52" s="78"/>
      <c r="D52" s="78"/>
      <c r="E52" s="78"/>
      <c r="F52" s="78"/>
      <c r="G52" s="78"/>
      <c r="K52" s="21"/>
    </row>
    <row r="53" spans="2:13" ht="15" outlineLevel="1" x14ac:dyDescent="0.25">
      <c r="C53" s="78" t="s">
        <v>56</v>
      </c>
      <c r="D53" s="78"/>
      <c r="E53" s="78"/>
      <c r="F53" s="78"/>
      <c r="G53" s="78"/>
      <c r="I53" s="33"/>
      <c r="K53" s="21" t="str">
        <f>C53</f>
        <v>WIP</v>
      </c>
    </row>
    <row r="54" spans="2:13" ht="15" outlineLevel="1" x14ac:dyDescent="0.25">
      <c r="C54" s="78"/>
      <c r="D54" s="78"/>
      <c r="E54" s="78"/>
      <c r="F54" s="78"/>
      <c r="G54" s="78"/>
      <c r="K54" s="21"/>
    </row>
    <row r="55" spans="2:13" outlineLevel="1" x14ac:dyDescent="0.2">
      <c r="C55" s="78"/>
      <c r="D55" s="78"/>
      <c r="E55" s="78"/>
      <c r="F55" s="78"/>
      <c r="G55" s="78"/>
    </row>
    <row r="56" spans="2:13" ht="16.5" thickBot="1" x14ac:dyDescent="0.3">
      <c r="B56" s="42">
        <f>MAX($B$5:$B55)+1</f>
        <v>3</v>
      </c>
      <c r="C56" s="2" t="s">
        <v>57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79" t="s">
        <v>29</v>
      </c>
      <c r="D58" s="79"/>
      <c r="E58" s="79"/>
      <c r="F58" s="79"/>
      <c r="G58" s="79"/>
      <c r="H58" s="13"/>
      <c r="I58" s="13" t="s">
        <v>30</v>
      </c>
      <c r="J58" s="13"/>
      <c r="K58" s="13" t="s">
        <v>31</v>
      </c>
    </row>
    <row r="59" spans="2:13" outlineLevel="1" x14ac:dyDescent="0.2"/>
    <row r="60" spans="2:13" ht="15" outlineLevel="1" x14ac:dyDescent="0.25">
      <c r="C60" s="78" t="s">
        <v>58</v>
      </c>
      <c r="D60" s="78"/>
      <c r="E60" s="78"/>
      <c r="F60" s="78"/>
      <c r="G60" s="78"/>
      <c r="I60" s="44">
        <v>123456.789</v>
      </c>
      <c r="K60" s="21" t="str">
        <f t="shared" ref="K60:K66" si="0">C60</f>
        <v>Comma</v>
      </c>
    </row>
    <row r="61" spans="2:13" ht="15" outlineLevel="1" x14ac:dyDescent="0.25">
      <c r="C61" s="78"/>
      <c r="D61" s="78"/>
      <c r="E61" s="78"/>
      <c r="F61" s="78"/>
      <c r="G61" s="78"/>
      <c r="K61" s="21"/>
    </row>
    <row r="62" spans="2:13" ht="15" outlineLevel="1" x14ac:dyDescent="0.25">
      <c r="C62" s="78" t="s">
        <v>59</v>
      </c>
      <c r="D62" s="78"/>
      <c r="E62" s="78"/>
      <c r="F62" s="78"/>
      <c r="G62" s="78"/>
      <c r="I62" s="43">
        <v>-123456.789</v>
      </c>
      <c r="K62" s="21" t="str">
        <f t="shared" si="0"/>
        <v>Comma [0]</v>
      </c>
    </row>
    <row r="63" spans="2:13" ht="15" outlineLevel="1" x14ac:dyDescent="0.25">
      <c r="C63" s="78"/>
      <c r="D63" s="78"/>
      <c r="E63" s="78"/>
      <c r="F63" s="78"/>
      <c r="G63" s="78"/>
      <c r="K63" s="21"/>
    </row>
    <row r="64" spans="2:13" ht="15" outlineLevel="1" x14ac:dyDescent="0.25">
      <c r="C64" s="78" t="s">
        <v>60</v>
      </c>
      <c r="D64" s="78"/>
      <c r="E64" s="78"/>
      <c r="F64" s="78"/>
      <c r="G64" s="78"/>
      <c r="I64" s="45">
        <v>123456.789</v>
      </c>
      <c r="K64" s="21" t="str">
        <f t="shared" si="0"/>
        <v>Currency</v>
      </c>
    </row>
    <row r="65" spans="3:11" ht="15" outlineLevel="1" x14ac:dyDescent="0.25">
      <c r="C65" s="78"/>
      <c r="D65" s="78"/>
      <c r="E65" s="78"/>
      <c r="F65" s="78"/>
      <c r="G65" s="78"/>
      <c r="K65" s="21"/>
    </row>
    <row r="66" spans="3:11" ht="15" outlineLevel="1" x14ac:dyDescent="0.25">
      <c r="C66" s="78" t="s">
        <v>61</v>
      </c>
      <c r="D66" s="78"/>
      <c r="E66" s="78"/>
      <c r="F66" s="78"/>
      <c r="G66" s="78"/>
      <c r="I66" s="46">
        <v>123456.789</v>
      </c>
      <c r="K66" s="21" t="str">
        <f t="shared" si="0"/>
        <v>Currency [0]</v>
      </c>
    </row>
    <row r="67" spans="3:11" ht="15" outlineLevel="1" x14ac:dyDescent="0.25">
      <c r="C67" s="78"/>
      <c r="D67" s="78"/>
      <c r="E67" s="78"/>
      <c r="F67" s="78"/>
      <c r="G67" s="78"/>
      <c r="K67" s="21"/>
    </row>
    <row r="68" spans="3:11" ht="15" outlineLevel="1" x14ac:dyDescent="0.25">
      <c r="C68" s="78" t="s">
        <v>62</v>
      </c>
      <c r="D68" s="78"/>
      <c r="E68" s="78"/>
      <c r="F68" s="78"/>
      <c r="G68" s="78"/>
      <c r="I68" s="47">
        <f ca="1">TODAY()</f>
        <v>45436</v>
      </c>
      <c r="K68" s="21" t="str">
        <f>C68</f>
        <v>Date</v>
      </c>
    </row>
    <row r="69" spans="3:11" ht="15" outlineLevel="1" x14ac:dyDescent="0.25">
      <c r="C69" s="78"/>
      <c r="D69" s="78"/>
      <c r="E69" s="78"/>
      <c r="F69" s="78"/>
      <c r="G69" s="78"/>
      <c r="K69" s="21"/>
    </row>
    <row r="70" spans="3:11" ht="15" outlineLevel="1" x14ac:dyDescent="0.25">
      <c r="C70" s="78" t="s">
        <v>63</v>
      </c>
      <c r="D70" s="78"/>
      <c r="E70" s="78"/>
      <c r="F70" s="78"/>
      <c r="G70" s="78"/>
      <c r="I70" s="48">
        <f ca="1">TODAY()</f>
        <v>45436</v>
      </c>
      <c r="K70" s="21" t="str">
        <f>C70</f>
        <v>Date Heading</v>
      </c>
    </row>
    <row r="71" spans="3:11" ht="15" outlineLevel="1" x14ac:dyDescent="0.25">
      <c r="C71" s="78"/>
      <c r="D71" s="78"/>
      <c r="E71" s="78"/>
      <c r="F71" s="78"/>
      <c r="G71" s="78"/>
      <c r="K71" s="21"/>
    </row>
    <row r="72" spans="3:11" ht="15" outlineLevel="1" x14ac:dyDescent="0.25">
      <c r="C72" s="78" t="s">
        <v>64</v>
      </c>
      <c r="D72" s="78"/>
      <c r="E72" s="78"/>
      <c r="F72" s="78"/>
      <c r="G72" s="78"/>
      <c r="I72" s="34">
        <v>-123456.789</v>
      </c>
      <c r="K72" s="21" t="str">
        <f>C72</f>
        <v>Numbers 0</v>
      </c>
    </row>
    <row r="73" spans="3:11" ht="15" outlineLevel="1" x14ac:dyDescent="0.25">
      <c r="C73" s="78"/>
      <c r="D73" s="78"/>
      <c r="E73" s="78"/>
      <c r="F73" s="78"/>
      <c r="G73" s="78"/>
      <c r="K73" s="21"/>
    </row>
    <row r="74" spans="3:11" ht="15" outlineLevel="1" x14ac:dyDescent="0.25">
      <c r="C74" s="78" t="s">
        <v>65</v>
      </c>
      <c r="D74" s="78"/>
      <c r="E74" s="78"/>
      <c r="F74" s="78"/>
      <c r="G74" s="78"/>
      <c r="I74" s="35">
        <v>0.5</v>
      </c>
      <c r="K74" s="21" t="str">
        <f>C74</f>
        <v>Percent</v>
      </c>
    </row>
    <row r="75" spans="3:11" outlineLevel="1" x14ac:dyDescent="0.2">
      <c r="C75" s="78"/>
      <c r="D75" s="78"/>
      <c r="E75" s="78"/>
      <c r="F75" s="78"/>
      <c r="G75" s="78"/>
    </row>
    <row r="76" spans="3:11" outlineLevel="1" x14ac:dyDescent="0.2">
      <c r="C76" s="78"/>
      <c r="D76" s="78"/>
      <c r="E76" s="78"/>
      <c r="F76" s="78"/>
      <c r="G76" s="78"/>
    </row>
    <row r="77" spans="3:11" x14ac:dyDescent="0.2">
      <c r="C77" s="78"/>
      <c r="D77" s="78"/>
      <c r="E77" s="78"/>
      <c r="F77" s="78"/>
      <c r="G77" s="78"/>
    </row>
    <row r="78" spans="3:11" x14ac:dyDescent="0.2">
      <c r="C78" s="78"/>
      <c r="D78" s="78"/>
      <c r="E78" s="78"/>
      <c r="F78" s="78"/>
      <c r="G78" s="78"/>
    </row>
    <row r="79" spans="3:11" x14ac:dyDescent="0.2">
      <c r="C79" s="78"/>
      <c r="D79" s="78"/>
      <c r="E79" s="78"/>
      <c r="F79" s="78"/>
      <c r="G79" s="78"/>
    </row>
    <row r="80" spans="3:11" x14ac:dyDescent="0.2">
      <c r="C80" s="78"/>
      <c r="D80" s="78"/>
      <c r="E80" s="78"/>
      <c r="F80" s="78"/>
      <c r="G80" s="78"/>
    </row>
    <row r="81" spans="3:7" x14ac:dyDescent="0.2">
      <c r="C81" s="78"/>
      <c r="D81" s="78"/>
      <c r="E81" s="78"/>
      <c r="F81" s="78"/>
      <c r="G81" s="78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13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W44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x14ac:dyDescent="0.2"/>
  <cols>
    <col min="1" max="5" width="3.7109375" customWidth="1"/>
    <col min="6" max="6" width="19" bestFit="1" customWidth="1"/>
    <col min="7" max="7" width="1.7109375" customWidth="1"/>
    <col min="8" max="8" width="9.140625" customWidth="1"/>
    <col min="9" max="11" width="1.7109375" customWidth="1"/>
    <col min="12" max="12" width="10.7109375" customWidth="1"/>
    <col min="13" max="13" width="3.7109375" customWidth="1"/>
    <col min="14" max="21" width="10.7109375" customWidth="1"/>
    <col min="22" max="23" width="9.140625" customWidth="1"/>
    <col min="24" max="16384" width="9.140625" hidden="1"/>
  </cols>
  <sheetData>
    <row r="1" spans="1:22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Scenario Illustration</v>
      </c>
      <c r="I1" s="77"/>
      <c r="J1" s="77"/>
    </row>
    <row r="2" spans="1:22" ht="18" x14ac:dyDescent="0.25">
      <c r="A2" s="41" t="str">
        <f ca="1">Model_Name</f>
        <v>SP OFFSET MATCH Illustrations.xlsx</v>
      </c>
    </row>
    <row r="3" spans="1:22" x14ac:dyDescent="0.2">
      <c r="A3" s="77" t="s">
        <v>1</v>
      </c>
      <c r="B3" s="77"/>
      <c r="C3" s="77"/>
      <c r="D3" s="77"/>
      <c r="E3" s="77"/>
    </row>
    <row r="4" spans="1:22" ht="14.25" x14ac:dyDescent="0.2">
      <c r="B4" t="s">
        <v>2</v>
      </c>
      <c r="H4" s="1">
        <f>Overall_Error_Check</f>
        <v>0</v>
      </c>
    </row>
    <row r="6" spans="1:22" ht="16.5" thickBot="1" x14ac:dyDescent="0.3">
      <c r="B6" s="42">
        <f>MAX($B$5:$B5)+1</f>
        <v>1</v>
      </c>
      <c r="C6" s="38" t="s">
        <v>72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2.75" thickTop="1" x14ac:dyDescent="0.2"/>
    <row r="8" spans="1:22" ht="16.5" x14ac:dyDescent="0.25">
      <c r="C8" s="3" t="s">
        <v>68</v>
      </c>
    </row>
    <row r="10" spans="1:22" ht="15" x14ac:dyDescent="0.25">
      <c r="D10" s="50" t="str">
        <f>C6</f>
        <v>Scenario Table</v>
      </c>
    </row>
    <row r="12" spans="1:22" x14ac:dyDescent="0.2">
      <c r="F12" t="s">
        <v>88</v>
      </c>
      <c r="H12" s="20">
        <v>1</v>
      </c>
    </row>
    <row r="16" spans="1:22" x14ac:dyDescent="0.2">
      <c r="F16" s="64" t="s">
        <v>68</v>
      </c>
      <c r="L16" s="13" t="s">
        <v>91</v>
      </c>
      <c r="N16" s="13">
        <f>M16+1</f>
        <v>1</v>
      </c>
      <c r="O16" s="13">
        <f t="shared" ref="O16:R16" si="0">N16+1</f>
        <v>2</v>
      </c>
      <c r="P16" s="13">
        <f t="shared" si="0"/>
        <v>3</v>
      </c>
      <c r="Q16" s="13">
        <f t="shared" si="0"/>
        <v>4</v>
      </c>
      <c r="R16" s="13">
        <f t="shared" si="0"/>
        <v>5</v>
      </c>
      <c r="S16" s="13"/>
      <c r="T16" s="13"/>
      <c r="U16" s="13"/>
    </row>
    <row r="17" spans="4:21" x14ac:dyDescent="0.2">
      <c r="F17" s="22" t="s">
        <v>89</v>
      </c>
      <c r="L17" s="61" t="str">
        <f ca="1">OFFSET(M17,,$H$12)</f>
        <v>Base</v>
      </c>
      <c r="M17" s="53"/>
      <c r="N17" s="54" t="s">
        <v>90</v>
      </c>
      <c r="O17" s="54" t="str">
        <f>"Scenario "&amp;O$16</f>
        <v>Scenario 2</v>
      </c>
      <c r="P17" s="54" t="str">
        <f t="shared" ref="P17:U17" si="1">"Scenario "&amp;P$16</f>
        <v>Scenario 3</v>
      </c>
      <c r="Q17" s="54" t="str">
        <f t="shared" si="1"/>
        <v>Scenario 4</v>
      </c>
      <c r="R17" s="54" t="str">
        <f t="shared" si="1"/>
        <v>Scenario 5</v>
      </c>
      <c r="S17" s="54" t="str">
        <f t="shared" si="1"/>
        <v xml:space="preserve">Scenario </v>
      </c>
      <c r="T17" s="54" t="str">
        <f t="shared" si="1"/>
        <v xml:space="preserve">Scenario </v>
      </c>
      <c r="U17" s="54" t="str">
        <f t="shared" si="1"/>
        <v xml:space="preserve">Scenario </v>
      </c>
    </row>
    <row r="18" spans="4:21" x14ac:dyDescent="0.2">
      <c r="F18" s="20" t="s">
        <v>73</v>
      </c>
      <c r="L18" s="52">
        <f ca="1">OFFSET(M18,,$H$12)</f>
        <v>3.7</v>
      </c>
      <c r="M18" s="53"/>
      <c r="N18" s="54">
        <v>3.7</v>
      </c>
      <c r="O18" s="54">
        <v>4.1500000000000004</v>
      </c>
      <c r="P18" s="54">
        <v>3</v>
      </c>
      <c r="Q18" s="54">
        <v>2.85</v>
      </c>
      <c r="R18" s="54">
        <v>2.99</v>
      </c>
      <c r="S18" s="54">
        <v>3.99</v>
      </c>
      <c r="T18" s="54">
        <v>4.99</v>
      </c>
      <c r="U18" s="54">
        <v>5.99</v>
      </c>
    </row>
    <row r="19" spans="4:21" x14ac:dyDescent="0.2">
      <c r="F19" s="20" t="s">
        <v>74</v>
      </c>
      <c r="L19" s="55">
        <f t="shared" ref="L19:L24" ca="1" si="2">OFFSET(M19,,$H$12)</f>
        <v>0.02</v>
      </c>
      <c r="M19" s="56"/>
      <c r="N19" s="57">
        <v>0.02</v>
      </c>
      <c r="O19" s="57">
        <v>0.03</v>
      </c>
      <c r="P19" s="57">
        <v>0.04</v>
      </c>
      <c r="Q19" s="57">
        <v>0.05</v>
      </c>
      <c r="R19" s="57">
        <v>0.06</v>
      </c>
      <c r="S19" s="57">
        <v>1.06</v>
      </c>
      <c r="T19" s="57">
        <v>2.06</v>
      </c>
      <c r="U19" s="57">
        <v>3.06</v>
      </c>
    </row>
    <row r="20" spans="4:21" x14ac:dyDescent="0.2">
      <c r="F20" s="20" t="s">
        <v>75</v>
      </c>
      <c r="L20" s="58">
        <f t="shared" ca="1" si="2"/>
        <v>80000</v>
      </c>
      <c r="M20" s="59"/>
      <c r="N20" s="60">
        <v>80000</v>
      </c>
      <c r="O20" s="60">
        <v>85000</v>
      </c>
      <c r="P20" s="60">
        <v>82500</v>
      </c>
      <c r="Q20" s="60">
        <v>77900</v>
      </c>
      <c r="R20" s="60">
        <v>83000</v>
      </c>
      <c r="S20" s="60">
        <v>83000</v>
      </c>
      <c r="T20" s="60">
        <v>83000</v>
      </c>
      <c r="U20" s="60">
        <v>83000</v>
      </c>
    </row>
    <row r="21" spans="4:21" x14ac:dyDescent="0.2">
      <c r="F21" s="20" t="s">
        <v>76</v>
      </c>
      <c r="L21" s="58">
        <f t="shared" ca="1" si="2"/>
        <v>200</v>
      </c>
      <c r="M21" s="59"/>
      <c r="N21" s="60">
        <v>200</v>
      </c>
      <c r="O21" s="60">
        <v>250</v>
      </c>
      <c r="P21" s="60">
        <v>300</v>
      </c>
      <c r="Q21" s="60">
        <v>200</v>
      </c>
      <c r="R21" s="60">
        <v>150</v>
      </c>
      <c r="S21" s="60">
        <v>150</v>
      </c>
      <c r="T21" s="60">
        <v>150</v>
      </c>
      <c r="U21" s="60">
        <v>150</v>
      </c>
    </row>
    <row r="22" spans="4:21" x14ac:dyDescent="0.2">
      <c r="F22" s="20" t="s">
        <v>77</v>
      </c>
      <c r="L22" s="61">
        <f t="shared" ca="1" si="2"/>
        <v>1</v>
      </c>
      <c r="M22" s="62"/>
      <c r="N22" s="63">
        <v>1</v>
      </c>
      <c r="O22" s="63">
        <v>1.3</v>
      </c>
      <c r="P22" s="63">
        <v>1.1000000000000001</v>
      </c>
      <c r="Q22" s="63">
        <v>1.25</v>
      </c>
      <c r="R22" s="63">
        <v>1.29</v>
      </c>
      <c r="S22" s="63">
        <v>1.29</v>
      </c>
      <c r="T22" s="63">
        <v>1.29</v>
      </c>
      <c r="U22" s="63">
        <v>1.29</v>
      </c>
    </row>
    <row r="23" spans="4:21" x14ac:dyDescent="0.2">
      <c r="F23" s="20" t="s">
        <v>78</v>
      </c>
      <c r="L23" s="51">
        <f t="shared" ca="1" si="2"/>
        <v>0.03</v>
      </c>
      <c r="M23" s="23"/>
      <c r="N23" s="20">
        <v>0.03</v>
      </c>
      <c r="O23" s="20">
        <v>0.03</v>
      </c>
      <c r="P23" s="20">
        <v>0.03</v>
      </c>
      <c r="Q23" s="20">
        <v>0.03</v>
      </c>
      <c r="R23" s="20">
        <v>0.03</v>
      </c>
      <c r="S23" s="20">
        <v>0.03</v>
      </c>
      <c r="T23" s="20">
        <v>0.03</v>
      </c>
      <c r="U23" s="20">
        <v>0.03</v>
      </c>
    </row>
    <row r="24" spans="4:21" x14ac:dyDescent="0.2">
      <c r="F24" s="20" t="s">
        <v>70</v>
      </c>
      <c r="L24" s="55">
        <f t="shared" ca="1" si="2"/>
        <v>0.28000000000000003</v>
      </c>
      <c r="M24" s="56"/>
      <c r="N24" s="57">
        <v>0.28000000000000003</v>
      </c>
      <c r="O24" s="57">
        <v>0.3</v>
      </c>
      <c r="P24" s="57">
        <v>0.3</v>
      </c>
      <c r="Q24" s="57">
        <v>0.28000000000000003</v>
      </c>
      <c r="R24" s="57">
        <v>0.33</v>
      </c>
      <c r="S24" s="57">
        <v>1.33</v>
      </c>
      <c r="T24" s="57">
        <v>2.33</v>
      </c>
      <c r="U24" s="57">
        <v>3.33</v>
      </c>
    </row>
    <row r="29" spans="4:21" ht="15" x14ac:dyDescent="0.25">
      <c r="D29" s="50" t="s">
        <v>79</v>
      </c>
    </row>
    <row r="31" spans="4:21" x14ac:dyDescent="0.2">
      <c r="N31" s="71">
        <v>1</v>
      </c>
      <c r="O31" s="71">
        <v>2</v>
      </c>
      <c r="P31" s="71">
        <v>3</v>
      </c>
      <c r="Q31" s="71">
        <v>4</v>
      </c>
    </row>
    <row r="32" spans="4:21" x14ac:dyDescent="0.2">
      <c r="L32" t="s">
        <v>80</v>
      </c>
      <c r="N32" s="66">
        <f ca="1">IF(N$31=1,$L$18,M32*(1+$L$19))</f>
        <v>3.7</v>
      </c>
      <c r="O32" s="66">
        <f ca="1">IF(O$31=1,$L$18,N32*(1+$L$19))</f>
        <v>3.7740000000000005</v>
      </c>
      <c r="P32" s="66">
        <f ca="1">IF(P$31=1,$L$18,O32*(1+$L$19))</f>
        <v>3.8494800000000007</v>
      </c>
      <c r="Q32" s="66">
        <f ca="1">IF(Q$31=1,$L$18,P32*(1+$L$19))</f>
        <v>3.9264696000000008</v>
      </c>
    </row>
    <row r="33" spans="12:17" x14ac:dyDescent="0.2">
      <c r="L33" t="s">
        <v>81</v>
      </c>
      <c r="N33" s="67">
        <f ca="1">IF(N$31=1,$L$20,M33+$L$21)</f>
        <v>80000</v>
      </c>
      <c r="O33" s="67">
        <f ca="1">IF(O$31=1,$L$20,N33+$L$21)</f>
        <v>80200</v>
      </c>
      <c r="P33" s="67">
        <f ca="1">IF(P$31=1,$L$20,O33+$L$21)</f>
        <v>80400</v>
      </c>
      <c r="Q33" s="67">
        <f ca="1">IF(Q$31=1,$L$20,P33+$L$21)</f>
        <v>80600</v>
      </c>
    </row>
    <row r="34" spans="12:17" x14ac:dyDescent="0.2">
      <c r="L34" t="s">
        <v>82</v>
      </c>
      <c r="N34" s="68">
        <f ca="1">IF(N$31=1,$L$22,M34*(1+$L$23))</f>
        <v>1</v>
      </c>
      <c r="O34" s="68">
        <f ca="1">IF(O$31=1,$L$22,N34*(1+$L$23))</f>
        <v>1.03</v>
      </c>
      <c r="P34" s="68">
        <f ca="1">IF(P$31=1,$L$22,O34*(1+$L$23))</f>
        <v>1.0609</v>
      </c>
      <c r="Q34" s="68">
        <f ca="1">IF(Q$31=1,$L$22,P34*(1+$L$23))</f>
        <v>1.092727</v>
      </c>
    </row>
    <row r="35" spans="12:17" x14ac:dyDescent="0.2">
      <c r="L35" t="s">
        <v>70</v>
      </c>
      <c r="N35" s="65">
        <f ca="1">$L$24</f>
        <v>0.28000000000000003</v>
      </c>
      <c r="O35" s="65">
        <f t="shared" ref="O35:Q35" ca="1" si="3">$L$24</f>
        <v>0.28000000000000003</v>
      </c>
      <c r="P35" s="65">
        <f t="shared" ca="1" si="3"/>
        <v>0.28000000000000003</v>
      </c>
      <c r="Q35" s="65">
        <f t="shared" ca="1" si="3"/>
        <v>0.28000000000000003</v>
      </c>
    </row>
    <row r="38" spans="12:17" x14ac:dyDescent="0.2">
      <c r="N38" s="71">
        <f>N31</f>
        <v>1</v>
      </c>
      <c r="O38" s="71">
        <f t="shared" ref="O38:Q38" si="4">O31</f>
        <v>2</v>
      </c>
      <c r="P38" s="71">
        <f t="shared" si="4"/>
        <v>3</v>
      </c>
      <c r="Q38" s="71">
        <f t="shared" si="4"/>
        <v>4</v>
      </c>
    </row>
    <row r="39" spans="12:17" x14ac:dyDescent="0.2">
      <c r="L39" t="s">
        <v>83</v>
      </c>
      <c r="N39" s="34">
        <f ca="1">N33*N32</f>
        <v>296000</v>
      </c>
      <c r="O39" s="34">
        <f ca="1">O33*O32</f>
        <v>302674.80000000005</v>
      </c>
      <c r="P39" s="34">
        <f ca="1">P33*P32</f>
        <v>309498.19200000004</v>
      </c>
      <c r="Q39" s="34">
        <f ca="1">Q33*Q32</f>
        <v>316473.44976000005</v>
      </c>
    </row>
    <row r="40" spans="12:17" x14ac:dyDescent="0.2">
      <c r="L40" t="s">
        <v>84</v>
      </c>
      <c r="N40" s="69">
        <f ca="1">-N34*N33</f>
        <v>-80000</v>
      </c>
      <c r="O40" s="69">
        <f ca="1">-O34*O33</f>
        <v>-82606</v>
      </c>
      <c r="P40" s="69">
        <f ca="1">-P34*P33</f>
        <v>-85296.36</v>
      </c>
      <c r="Q40" s="69">
        <f ca="1">-Q34*Q33</f>
        <v>-88073.796199999997</v>
      </c>
    </row>
    <row r="41" spans="12:17" x14ac:dyDescent="0.2">
      <c r="L41" s="72" t="s">
        <v>85</v>
      </c>
      <c r="N41" s="70">
        <f ca="1">SUM(N39:N40)</f>
        <v>216000</v>
      </c>
      <c r="O41" s="70">
        <f ca="1">SUM(O39:O40)</f>
        <v>220068.80000000005</v>
      </c>
      <c r="P41" s="70">
        <f ca="1">SUM(P39:P40)</f>
        <v>224201.83200000005</v>
      </c>
      <c r="Q41" s="70">
        <f ca="1">SUM(Q39:Q40)</f>
        <v>228399.65356000006</v>
      </c>
    </row>
    <row r="42" spans="12:17" x14ac:dyDescent="0.2">
      <c r="L42" t="s">
        <v>86</v>
      </c>
      <c r="N42" s="34">
        <f ca="1">-N41*N35</f>
        <v>-60480.000000000007</v>
      </c>
      <c r="O42" s="34">
        <f ca="1">-O41*O35</f>
        <v>-61619.264000000017</v>
      </c>
      <c r="P42" s="34">
        <f ca="1">-P41*P35</f>
        <v>-62776.512960000022</v>
      </c>
      <c r="Q42" s="34">
        <f ca="1">-Q41*Q35</f>
        <v>-63951.902996800025</v>
      </c>
    </row>
    <row r="43" spans="12:17" ht="12.75" thickBot="1" x14ac:dyDescent="0.25">
      <c r="L43" s="72" t="s">
        <v>87</v>
      </c>
      <c r="N43" s="49">
        <f ca="1">SUM(N41:N42)</f>
        <v>155520</v>
      </c>
      <c r="O43" s="49">
        <f ca="1">SUM(O41:O42)</f>
        <v>158449.53600000002</v>
      </c>
      <c r="P43" s="49">
        <f ca="1">SUM(P41:P42)</f>
        <v>161425.31904000003</v>
      </c>
      <c r="Q43" s="49">
        <f ca="1">SUM(Q41:Q42)</f>
        <v>164447.75056320004</v>
      </c>
    </row>
    <row r="44" spans="12:17" ht="12.75" thickTop="1" x14ac:dyDescent="0.2"/>
  </sheetData>
  <mergeCells count="2">
    <mergeCell ref="I1:J1"/>
    <mergeCell ref="A3:E3"/>
  </mergeCells>
  <conditionalFormatting sqref="H4">
    <cfRule type="cellIs" dxfId="12" priority="3" operator="notEqual">
      <formula>0</formula>
    </cfRule>
  </conditionalFormatting>
  <conditionalFormatting sqref="N16:U24">
    <cfRule type="expression" dxfId="11" priority="1" stopIfTrue="1">
      <formula>N$16=""</formula>
    </cfRule>
  </conditionalFormatting>
  <conditionalFormatting sqref="N17:U24">
    <cfRule type="expression" dxfId="10" priority="2">
      <formula>AND($H$12&lt;&gt;"",$H$12=N$16)</formula>
    </cfRule>
  </conditionalFormatting>
  <dataValidations count="1">
    <dataValidation type="whole" operator="greaterThan" allowBlank="1" showInputMessage="1" showErrorMessage="1" errorTitle="Invalid Entry" error="Please enter a positive whole number." promptTitle="Scenario Number" prompt="Please enter a positive whole number." sqref="H12" xr:uid="{00000000-0002-0000-0300-000000000000}">
      <formula1>0</formula1>
    </dataValidation>
  </dataValidations>
  <hyperlinks>
    <hyperlink ref="H4" location="Overall_Error_Check" tooltip="Go to Overall Error Check" display="Overall_Error_Check" xr:uid="{00000000-0004-0000-0300-000000000000}"/>
    <hyperlink ref="A3:E3" location="HL_Navigator" tooltip="Go to Navigator (Table of Contents)" display="Navigator" xr:uid="{00000000-0004-0000-0300-000001000000}"/>
    <hyperlink ref="A3" location="HL_Navigator" display="Navigator" xr:uid="{00000000-0004-0000-0300-000002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14C7-8B83-4A32-8E79-34C00DF8F712}">
  <sheetPr>
    <outlinePr summaryBelow="0"/>
  </sheetPr>
  <dimension ref="A1:W44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x14ac:dyDescent="0.2"/>
  <cols>
    <col min="1" max="5" width="3.7109375" customWidth="1"/>
    <col min="6" max="6" width="19" bestFit="1" customWidth="1"/>
    <col min="7" max="7" width="1.7109375" customWidth="1"/>
    <col min="8" max="8" width="9.140625" customWidth="1"/>
    <col min="9" max="11" width="1.7109375" customWidth="1"/>
    <col min="12" max="12" width="10.7109375" customWidth="1"/>
    <col min="13" max="13" width="3.7109375" customWidth="1"/>
    <col min="14" max="21" width="10.7109375" customWidth="1"/>
    <col min="22" max="23" width="9.140625" customWidth="1"/>
    <col min="24" max="16384" width="9.140625" hidden="1"/>
  </cols>
  <sheetData>
    <row r="1" spans="1:22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Scenario MATCH Alternative</v>
      </c>
      <c r="I1" s="77"/>
      <c r="J1" s="77"/>
    </row>
    <row r="2" spans="1:22" ht="18" x14ac:dyDescent="0.25">
      <c r="A2" s="41" t="str">
        <f ca="1">Model_Name</f>
        <v>SP OFFSET MATCH Illustrations.xlsx</v>
      </c>
    </row>
    <row r="3" spans="1:22" x14ac:dyDescent="0.2">
      <c r="A3" s="77" t="s">
        <v>1</v>
      </c>
      <c r="B3" s="77"/>
      <c r="C3" s="77"/>
      <c r="D3" s="77"/>
      <c r="E3" s="77"/>
    </row>
    <row r="4" spans="1:22" ht="14.25" x14ac:dyDescent="0.2">
      <c r="B4" t="s">
        <v>2</v>
      </c>
      <c r="H4" s="1">
        <f>Overall_Error_Check</f>
        <v>0</v>
      </c>
    </row>
    <row r="6" spans="1:22" ht="16.5" thickBot="1" x14ac:dyDescent="0.3">
      <c r="B6" s="42">
        <f>MAX($B$5:$B5)+1</f>
        <v>1</v>
      </c>
      <c r="C6" s="38" t="s">
        <v>72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2.75" thickTop="1" x14ac:dyDescent="0.2"/>
    <row r="8" spans="1:22" ht="16.5" x14ac:dyDescent="0.25">
      <c r="C8" s="3" t="s">
        <v>68</v>
      </c>
    </row>
    <row r="10" spans="1:22" ht="15" x14ac:dyDescent="0.25">
      <c r="D10" s="50" t="str">
        <f>C6</f>
        <v>Scenario Table</v>
      </c>
    </row>
    <row r="12" spans="1:22" x14ac:dyDescent="0.2">
      <c r="F12" t="s">
        <v>88</v>
      </c>
      <c r="H12" s="20" t="s">
        <v>95</v>
      </c>
    </row>
    <row r="16" spans="1:22" x14ac:dyDescent="0.2">
      <c r="F16" s="64" t="s">
        <v>68</v>
      </c>
      <c r="L16" s="13" t="s">
        <v>91</v>
      </c>
      <c r="N16" s="13">
        <f>M16+1</f>
        <v>1</v>
      </c>
      <c r="O16" s="13">
        <f t="shared" ref="O16:R16" si="0">N16+1</f>
        <v>2</v>
      </c>
      <c r="P16" s="13">
        <f t="shared" si="0"/>
        <v>3</v>
      </c>
      <c r="Q16" s="13">
        <f t="shared" si="0"/>
        <v>4</v>
      </c>
      <c r="R16" s="13">
        <f t="shared" si="0"/>
        <v>5</v>
      </c>
      <c r="S16" s="13"/>
      <c r="T16" s="13"/>
      <c r="U16" s="13"/>
    </row>
    <row r="17" spans="4:21" x14ac:dyDescent="0.2">
      <c r="F17" s="22" t="s">
        <v>89</v>
      </c>
      <c r="L17" s="61" t="str">
        <f ca="1">OFFSET($M17,,MATCH($H$12,$N$17:$V$17,0))</f>
        <v>Scenario 4</v>
      </c>
      <c r="M17" s="53"/>
      <c r="N17" s="54" t="s">
        <v>90</v>
      </c>
      <c r="O17" s="54" t="str">
        <f>"Scenario "&amp;O$16</f>
        <v>Scenario 2</v>
      </c>
      <c r="P17" s="54" t="str">
        <f t="shared" ref="P17:U17" si="1">"Scenario "&amp;P$16</f>
        <v>Scenario 3</v>
      </c>
      <c r="Q17" s="54" t="str">
        <f t="shared" si="1"/>
        <v>Scenario 4</v>
      </c>
      <c r="R17" s="54" t="str">
        <f t="shared" si="1"/>
        <v>Scenario 5</v>
      </c>
      <c r="S17" s="54" t="str">
        <f t="shared" si="1"/>
        <v xml:space="preserve">Scenario </v>
      </c>
      <c r="T17" s="54" t="str">
        <f t="shared" si="1"/>
        <v xml:space="preserve">Scenario </v>
      </c>
      <c r="U17" s="54" t="str">
        <f t="shared" si="1"/>
        <v xml:space="preserve">Scenario </v>
      </c>
    </row>
    <row r="18" spans="4:21" x14ac:dyDescent="0.2">
      <c r="F18" s="20" t="s">
        <v>73</v>
      </c>
      <c r="L18" s="52">
        <f t="shared" ref="L18:L24" ca="1" si="2">OFFSET($M18,,MATCH($H$12,$N$17:$V$17,0))</f>
        <v>2.85</v>
      </c>
      <c r="M18" s="53"/>
      <c r="N18" s="54">
        <v>3.7</v>
      </c>
      <c r="O18" s="54">
        <v>4.1500000000000004</v>
      </c>
      <c r="P18" s="54">
        <v>3</v>
      </c>
      <c r="Q18" s="54">
        <v>2.85</v>
      </c>
      <c r="R18" s="54">
        <v>2.99</v>
      </c>
      <c r="S18" s="54">
        <v>3.99</v>
      </c>
      <c r="T18" s="54">
        <v>4.99</v>
      </c>
      <c r="U18" s="54">
        <v>5.99</v>
      </c>
    </row>
    <row r="19" spans="4:21" x14ac:dyDescent="0.2">
      <c r="F19" s="20" t="s">
        <v>74</v>
      </c>
      <c r="L19" s="55">
        <f t="shared" ca="1" si="2"/>
        <v>0.05</v>
      </c>
      <c r="M19" s="56"/>
      <c r="N19" s="57">
        <v>0.02</v>
      </c>
      <c r="O19" s="57">
        <v>0.03</v>
      </c>
      <c r="P19" s="57">
        <v>0.04</v>
      </c>
      <c r="Q19" s="57">
        <v>0.05</v>
      </c>
      <c r="R19" s="57">
        <v>0.06</v>
      </c>
      <c r="S19" s="57">
        <v>1.06</v>
      </c>
      <c r="T19" s="57">
        <v>2.06</v>
      </c>
      <c r="U19" s="57">
        <v>3.06</v>
      </c>
    </row>
    <row r="20" spans="4:21" x14ac:dyDescent="0.2">
      <c r="F20" s="20" t="s">
        <v>75</v>
      </c>
      <c r="L20" s="58">
        <f t="shared" ca="1" si="2"/>
        <v>77900</v>
      </c>
      <c r="M20" s="59"/>
      <c r="N20" s="60">
        <v>80000</v>
      </c>
      <c r="O20" s="60">
        <v>85000</v>
      </c>
      <c r="P20" s="60">
        <v>82500</v>
      </c>
      <c r="Q20" s="60">
        <v>77900</v>
      </c>
      <c r="R20" s="60">
        <v>83000</v>
      </c>
      <c r="S20" s="60">
        <v>83000</v>
      </c>
      <c r="T20" s="60">
        <v>83000</v>
      </c>
      <c r="U20" s="60">
        <v>83000</v>
      </c>
    </row>
    <row r="21" spans="4:21" x14ac:dyDescent="0.2">
      <c r="F21" s="20" t="s">
        <v>76</v>
      </c>
      <c r="L21" s="58">
        <f t="shared" ca="1" si="2"/>
        <v>200</v>
      </c>
      <c r="M21" s="59"/>
      <c r="N21" s="60">
        <v>200</v>
      </c>
      <c r="O21" s="60">
        <v>250</v>
      </c>
      <c r="P21" s="60">
        <v>300</v>
      </c>
      <c r="Q21" s="60">
        <v>200</v>
      </c>
      <c r="R21" s="60">
        <v>150</v>
      </c>
      <c r="S21" s="60">
        <v>150</v>
      </c>
      <c r="T21" s="60">
        <v>150</v>
      </c>
      <c r="U21" s="60">
        <v>150</v>
      </c>
    </row>
    <row r="22" spans="4:21" x14ac:dyDescent="0.2">
      <c r="F22" s="20" t="s">
        <v>77</v>
      </c>
      <c r="L22" s="61">
        <f t="shared" ca="1" si="2"/>
        <v>1.25</v>
      </c>
      <c r="M22" s="62"/>
      <c r="N22" s="63">
        <v>1</v>
      </c>
      <c r="O22" s="63">
        <v>1.3</v>
      </c>
      <c r="P22" s="63">
        <v>1.1000000000000001</v>
      </c>
      <c r="Q22" s="63">
        <v>1.25</v>
      </c>
      <c r="R22" s="63">
        <v>1.29</v>
      </c>
      <c r="S22" s="63">
        <v>1.29</v>
      </c>
      <c r="T22" s="63">
        <v>1.29</v>
      </c>
      <c r="U22" s="63">
        <v>1.29</v>
      </c>
    </row>
    <row r="23" spans="4:21" x14ac:dyDescent="0.2">
      <c r="F23" s="20" t="s">
        <v>78</v>
      </c>
      <c r="L23" s="51">
        <f t="shared" ca="1" si="2"/>
        <v>0.03</v>
      </c>
      <c r="M23" s="23"/>
      <c r="N23" s="20">
        <v>0.03</v>
      </c>
      <c r="O23" s="20">
        <v>0.03</v>
      </c>
      <c r="P23" s="20">
        <v>0.03</v>
      </c>
      <c r="Q23" s="20">
        <v>0.03</v>
      </c>
      <c r="R23" s="20">
        <v>0.03</v>
      </c>
      <c r="S23" s="20">
        <v>0.03</v>
      </c>
      <c r="T23" s="20">
        <v>0.03</v>
      </c>
      <c r="U23" s="20">
        <v>0.03</v>
      </c>
    </row>
    <row r="24" spans="4:21" x14ac:dyDescent="0.2">
      <c r="F24" s="20" t="s">
        <v>70</v>
      </c>
      <c r="L24" s="55">
        <f t="shared" ca="1" si="2"/>
        <v>0.28000000000000003</v>
      </c>
      <c r="M24" s="56"/>
      <c r="N24" s="57">
        <v>0.28000000000000003</v>
      </c>
      <c r="O24" s="57">
        <v>0.3</v>
      </c>
      <c r="P24" s="57">
        <v>0.3</v>
      </c>
      <c r="Q24" s="57">
        <v>0.28000000000000003</v>
      </c>
      <c r="R24" s="57">
        <v>0.33</v>
      </c>
      <c r="S24" s="57">
        <v>1.33</v>
      </c>
      <c r="T24" s="57">
        <v>2.33</v>
      </c>
      <c r="U24" s="57">
        <v>3.33</v>
      </c>
    </row>
    <row r="29" spans="4:21" ht="15" x14ac:dyDescent="0.25">
      <c r="D29" s="50" t="s">
        <v>79</v>
      </c>
    </row>
    <row r="31" spans="4:21" x14ac:dyDescent="0.2">
      <c r="N31" s="71">
        <v>1</v>
      </c>
      <c r="O31" s="71">
        <v>2</v>
      </c>
      <c r="P31" s="71">
        <v>3</v>
      </c>
      <c r="Q31" s="71">
        <v>4</v>
      </c>
    </row>
    <row r="32" spans="4:21" x14ac:dyDescent="0.2">
      <c r="L32" t="s">
        <v>80</v>
      </c>
      <c r="N32" s="66">
        <f ca="1">IF(N$31=1,$L$18,M32*(1+$L$19))</f>
        <v>2.85</v>
      </c>
      <c r="O32" s="66">
        <f ca="1">IF(O$31=1,$L$18,N32*(1+$L$19))</f>
        <v>2.9925000000000002</v>
      </c>
      <c r="P32" s="66">
        <f ca="1">IF(P$31=1,$L$18,O32*(1+$L$19))</f>
        <v>3.1421250000000005</v>
      </c>
      <c r="Q32" s="66">
        <f ca="1">IF(Q$31=1,$L$18,P32*(1+$L$19))</f>
        <v>3.2992312500000005</v>
      </c>
    </row>
    <row r="33" spans="12:17" x14ac:dyDescent="0.2">
      <c r="L33" t="s">
        <v>81</v>
      </c>
      <c r="N33" s="67">
        <f ca="1">IF(N$31=1,$L$20,M33+$L$21)</f>
        <v>77900</v>
      </c>
      <c r="O33" s="67">
        <f ca="1">IF(O$31=1,$L$20,N33+$L$21)</f>
        <v>78100</v>
      </c>
      <c r="P33" s="67">
        <f ca="1">IF(P$31=1,$L$20,O33+$L$21)</f>
        <v>78300</v>
      </c>
      <c r="Q33" s="67">
        <f ca="1">IF(Q$31=1,$L$20,P33+$L$21)</f>
        <v>78500</v>
      </c>
    </row>
    <row r="34" spans="12:17" x14ac:dyDescent="0.2">
      <c r="L34" t="s">
        <v>82</v>
      </c>
      <c r="N34" s="68">
        <f ca="1">IF(N$31=1,$L$22,M34*(1+$L$23))</f>
        <v>1.25</v>
      </c>
      <c r="O34" s="68">
        <f ca="1">IF(O$31=1,$L$22,N34*(1+$L$23))</f>
        <v>1.2875000000000001</v>
      </c>
      <c r="P34" s="68">
        <f ca="1">IF(P$31=1,$L$22,O34*(1+$L$23))</f>
        <v>1.3261250000000002</v>
      </c>
      <c r="Q34" s="68">
        <f ca="1">IF(Q$31=1,$L$22,P34*(1+$L$23))</f>
        <v>1.3659087500000002</v>
      </c>
    </row>
    <row r="35" spans="12:17" x14ac:dyDescent="0.2">
      <c r="L35" t="s">
        <v>70</v>
      </c>
      <c r="N35" s="65">
        <f ca="1">$L$24</f>
        <v>0.28000000000000003</v>
      </c>
      <c r="O35" s="65">
        <f t="shared" ref="O35:Q35" ca="1" si="3">$L$24</f>
        <v>0.28000000000000003</v>
      </c>
      <c r="P35" s="65">
        <f t="shared" ca="1" si="3"/>
        <v>0.28000000000000003</v>
      </c>
      <c r="Q35" s="65">
        <f t="shared" ca="1" si="3"/>
        <v>0.28000000000000003</v>
      </c>
    </row>
    <row r="38" spans="12:17" x14ac:dyDescent="0.2">
      <c r="N38" s="71">
        <f>N31</f>
        <v>1</v>
      </c>
      <c r="O38" s="71">
        <f t="shared" ref="O38:Q38" si="4">O31</f>
        <v>2</v>
      </c>
      <c r="P38" s="71">
        <f t="shared" si="4"/>
        <v>3</v>
      </c>
      <c r="Q38" s="71">
        <f t="shared" si="4"/>
        <v>4</v>
      </c>
    </row>
    <row r="39" spans="12:17" x14ac:dyDescent="0.2">
      <c r="L39" t="s">
        <v>83</v>
      </c>
      <c r="N39" s="34">
        <f ca="1">N33*N32</f>
        <v>222015</v>
      </c>
      <c r="O39" s="34">
        <f ca="1">O33*O32</f>
        <v>233714.25</v>
      </c>
      <c r="P39" s="34">
        <f ca="1">P33*P32</f>
        <v>246028.38750000004</v>
      </c>
      <c r="Q39" s="34">
        <f ca="1">Q33*Q32</f>
        <v>258989.65312500004</v>
      </c>
    </row>
    <row r="40" spans="12:17" x14ac:dyDescent="0.2">
      <c r="L40" t="s">
        <v>84</v>
      </c>
      <c r="N40" s="69">
        <f ca="1">-N34*N33</f>
        <v>-97375</v>
      </c>
      <c r="O40" s="69">
        <f ca="1">-O34*O33</f>
        <v>-100553.75</v>
      </c>
      <c r="P40" s="69">
        <f ca="1">-P34*P33</f>
        <v>-103835.58750000002</v>
      </c>
      <c r="Q40" s="69">
        <f ca="1">-Q34*Q33</f>
        <v>-107223.83687500002</v>
      </c>
    </row>
    <row r="41" spans="12:17" x14ac:dyDescent="0.2">
      <c r="L41" s="72" t="s">
        <v>85</v>
      </c>
      <c r="N41" s="70">
        <f ca="1">SUM(N39:N40)</f>
        <v>124640</v>
      </c>
      <c r="O41" s="70">
        <f ca="1">SUM(O39:O40)</f>
        <v>133160.5</v>
      </c>
      <c r="P41" s="70">
        <f ca="1">SUM(P39:P40)</f>
        <v>142192.80000000002</v>
      </c>
      <c r="Q41" s="70">
        <f ca="1">SUM(Q39:Q40)</f>
        <v>151765.81625000003</v>
      </c>
    </row>
    <row r="42" spans="12:17" x14ac:dyDescent="0.2">
      <c r="L42" t="s">
        <v>86</v>
      </c>
      <c r="N42" s="34">
        <f ca="1">-N41*N35</f>
        <v>-34899.200000000004</v>
      </c>
      <c r="O42" s="34">
        <f ca="1">-O41*O35</f>
        <v>-37284.94</v>
      </c>
      <c r="P42" s="34">
        <f ca="1">-P41*P35</f>
        <v>-39813.984000000011</v>
      </c>
      <c r="Q42" s="34">
        <f ca="1">-Q41*Q35</f>
        <v>-42494.428550000011</v>
      </c>
    </row>
    <row r="43" spans="12:17" ht="12.75" thickBot="1" x14ac:dyDescent="0.25">
      <c r="L43" s="72" t="s">
        <v>87</v>
      </c>
      <c r="N43" s="49">
        <f ca="1">SUM(N41:N42)</f>
        <v>89740.799999999988</v>
      </c>
      <c r="O43" s="49">
        <f ca="1">SUM(O41:O42)</f>
        <v>95875.56</v>
      </c>
      <c r="P43" s="49">
        <f ca="1">SUM(P41:P42)</f>
        <v>102378.81600000001</v>
      </c>
      <c r="Q43" s="49">
        <f ca="1">SUM(Q41:Q42)</f>
        <v>109271.38770000002</v>
      </c>
    </row>
    <row r="44" spans="12:17" ht="12.75" thickTop="1" x14ac:dyDescent="0.2"/>
  </sheetData>
  <mergeCells count="2">
    <mergeCell ref="I1:J1"/>
    <mergeCell ref="A3:E3"/>
  </mergeCells>
  <conditionalFormatting sqref="H4">
    <cfRule type="cellIs" dxfId="9" priority="3" operator="notEqual">
      <formula>0</formula>
    </cfRule>
  </conditionalFormatting>
  <conditionalFormatting sqref="N16:U24">
    <cfRule type="expression" dxfId="8" priority="1" stopIfTrue="1">
      <formula>N$16=""</formula>
    </cfRule>
  </conditionalFormatting>
  <conditionalFormatting sqref="N17:U24">
    <cfRule type="expression" dxfId="7" priority="2">
      <formula>AND($H$12&lt;&gt;"",$H$12=N$16)</formula>
    </cfRule>
  </conditionalFormatting>
  <dataValidations count="1">
    <dataValidation type="list" operator="greaterThan" allowBlank="1" showInputMessage="1" showErrorMessage="1" errorTitle="Invalid Entry" error="Please enter a positive whole number." promptTitle="Scenario Number" prompt="Please enter a positive whole number." sqref="H12" xr:uid="{D6939582-88AA-43FC-9F56-066063706490}">
      <formula1>OFFSET($N$17,,,,MAX($16:$16))</formula1>
    </dataValidation>
  </dataValidations>
  <hyperlinks>
    <hyperlink ref="H4" location="Overall_Error_Check" tooltip="Go to Overall Error Check" display="Overall_Error_Check" xr:uid="{517D109A-523F-4BA4-B198-77A6D2F291FA}"/>
    <hyperlink ref="A3:E3" location="HL_Navigator" tooltip="Go to Navigator (Table of Contents)" display="Navigator" xr:uid="{131DB1B5-EA26-4588-998D-5A05BE5DF398}"/>
    <hyperlink ref="A3" location="HL_Navigator" display="Navigator" xr:uid="{4D837208-9795-496A-8C3D-02176D7B8682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D1191-526D-40E8-9F79-A8FC83DD0C63}">
  <dimension ref="A1:V32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0" bestFit="1" customWidth="1"/>
  </cols>
  <sheetData>
    <row r="1" spans="1:22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Two Way Lookup</v>
      </c>
      <c r="I1" s="77"/>
      <c r="J1" s="77"/>
    </row>
    <row r="2" spans="1:22" ht="18" x14ac:dyDescent="0.25">
      <c r="A2" s="41" t="str">
        <f ca="1">Model_Name</f>
        <v>SP OFFSET MATCH Illustrations.xlsx</v>
      </c>
    </row>
    <row r="3" spans="1:22" x14ac:dyDescent="0.2">
      <c r="A3" s="77" t="s">
        <v>1</v>
      </c>
      <c r="B3" s="77"/>
      <c r="C3" s="77"/>
      <c r="D3" s="77"/>
      <c r="E3" s="77"/>
    </row>
    <row r="4" spans="1:22" ht="14.25" x14ac:dyDescent="0.2">
      <c r="B4" t="s">
        <v>2</v>
      </c>
      <c r="H4" s="1">
        <f>Overall_Error_Check</f>
        <v>0</v>
      </c>
    </row>
    <row r="6" spans="1:22" ht="16.5" thickBot="1" x14ac:dyDescent="0.3">
      <c r="B6" s="42">
        <f>MAX($B$5:$B5)+1</f>
        <v>1</v>
      </c>
      <c r="C6" s="38" t="str">
        <f ca="1">A1</f>
        <v>Two Way Lookup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2.75" thickTop="1" x14ac:dyDescent="0.2"/>
    <row r="8" spans="1:22" ht="16.5" x14ac:dyDescent="0.25">
      <c r="C8" s="3" t="s">
        <v>68</v>
      </c>
    </row>
    <row r="10" spans="1:22" ht="15" x14ac:dyDescent="0.25">
      <c r="D10" s="50" t="s">
        <v>96</v>
      </c>
    </row>
    <row r="12" spans="1:22" x14ac:dyDescent="0.2">
      <c r="F12" s="23"/>
      <c r="G12" s="13" t="s">
        <v>83</v>
      </c>
      <c r="H12" s="13" t="s">
        <v>97</v>
      </c>
      <c r="I12" s="13" t="s">
        <v>98</v>
      </c>
    </row>
    <row r="13" spans="1:22" x14ac:dyDescent="0.2">
      <c r="F13" s="64" t="s">
        <v>99</v>
      </c>
      <c r="G13" s="73">
        <v>5056</v>
      </c>
      <c r="H13" s="73">
        <v>2491</v>
      </c>
      <c r="I13" s="74">
        <f>G13-H13</f>
        <v>2565</v>
      </c>
    </row>
    <row r="14" spans="1:22" x14ac:dyDescent="0.2">
      <c r="F14" s="64" t="s">
        <v>100</v>
      </c>
      <c r="G14" s="73">
        <v>4751</v>
      </c>
      <c r="H14" s="73">
        <v>2715</v>
      </c>
      <c r="I14" s="74">
        <f t="shared" ref="I14:I24" si="0">G14-H14</f>
        <v>2036</v>
      </c>
    </row>
    <row r="15" spans="1:22" x14ac:dyDescent="0.2">
      <c r="F15" s="64" t="s">
        <v>101</v>
      </c>
      <c r="G15" s="73">
        <v>8778</v>
      </c>
      <c r="H15" s="73">
        <v>1000</v>
      </c>
      <c r="I15" s="74">
        <f t="shared" si="0"/>
        <v>7778</v>
      </c>
    </row>
    <row r="16" spans="1:22" x14ac:dyDescent="0.2">
      <c r="F16" s="64" t="s">
        <v>102</v>
      </c>
      <c r="G16" s="73">
        <v>9265</v>
      </c>
      <c r="H16" s="73">
        <v>2763</v>
      </c>
      <c r="I16" s="74">
        <f t="shared" si="0"/>
        <v>6502</v>
      </c>
    </row>
    <row r="17" spans="4:10" x14ac:dyDescent="0.2">
      <c r="F17" s="64" t="s">
        <v>103</v>
      </c>
      <c r="G17" s="73">
        <v>4253</v>
      </c>
      <c r="H17" s="73">
        <v>2545</v>
      </c>
      <c r="I17" s="74">
        <f t="shared" si="0"/>
        <v>1708</v>
      </c>
    </row>
    <row r="18" spans="4:10" x14ac:dyDescent="0.2">
      <c r="F18" s="64" t="s">
        <v>104</v>
      </c>
      <c r="G18" s="73">
        <v>1174</v>
      </c>
      <c r="H18" s="73">
        <v>653</v>
      </c>
      <c r="I18" s="74">
        <f t="shared" si="0"/>
        <v>521</v>
      </c>
    </row>
    <row r="19" spans="4:10" x14ac:dyDescent="0.2">
      <c r="F19" s="64" t="s">
        <v>105</v>
      </c>
      <c r="G19" s="73">
        <v>3484</v>
      </c>
      <c r="H19" s="73">
        <v>1133</v>
      </c>
      <c r="I19" s="74">
        <f t="shared" si="0"/>
        <v>2351</v>
      </c>
    </row>
    <row r="20" spans="4:10" x14ac:dyDescent="0.2">
      <c r="F20" s="64" t="s">
        <v>106</v>
      </c>
      <c r="G20" s="73">
        <v>5200</v>
      </c>
      <c r="H20" s="73">
        <v>1205</v>
      </c>
      <c r="I20" s="74">
        <f t="shared" si="0"/>
        <v>3995</v>
      </c>
    </row>
    <row r="21" spans="4:10" x14ac:dyDescent="0.2">
      <c r="F21" s="64" t="s">
        <v>107</v>
      </c>
      <c r="G21" s="73">
        <v>2656</v>
      </c>
      <c r="H21" s="73">
        <v>1943</v>
      </c>
      <c r="I21" s="74">
        <f t="shared" si="0"/>
        <v>713</v>
      </c>
    </row>
    <row r="22" spans="4:10" x14ac:dyDescent="0.2">
      <c r="F22" s="64" t="s">
        <v>108</v>
      </c>
      <c r="G22" s="73">
        <v>1641</v>
      </c>
      <c r="H22" s="73">
        <v>877</v>
      </c>
      <c r="I22" s="74">
        <f t="shared" si="0"/>
        <v>764</v>
      </c>
    </row>
    <row r="23" spans="4:10" x14ac:dyDescent="0.2">
      <c r="F23" s="64" t="s">
        <v>109</v>
      </c>
      <c r="G23" s="73">
        <v>9452</v>
      </c>
      <c r="H23" s="73">
        <v>1993</v>
      </c>
      <c r="I23" s="74">
        <f t="shared" si="0"/>
        <v>7459</v>
      </c>
    </row>
    <row r="24" spans="4:10" x14ac:dyDescent="0.2">
      <c r="F24" s="64" t="s">
        <v>110</v>
      </c>
      <c r="G24" s="73">
        <v>9596</v>
      </c>
      <c r="H24" s="73">
        <v>1787</v>
      </c>
      <c r="I24" s="74">
        <f t="shared" si="0"/>
        <v>7809</v>
      </c>
    </row>
    <row r="27" spans="4:10" ht="15" x14ac:dyDescent="0.25">
      <c r="D27" s="50" t="s">
        <v>111</v>
      </c>
    </row>
    <row r="29" spans="4:10" x14ac:dyDescent="0.2">
      <c r="F29" t="s">
        <v>112</v>
      </c>
      <c r="G29" s="75" t="s">
        <v>101</v>
      </c>
      <c r="I29" s="23"/>
      <c r="J29" s="13" t="str">
        <f>G30</f>
        <v>Cost</v>
      </c>
    </row>
    <row r="30" spans="4:10" x14ac:dyDescent="0.2">
      <c r="F30" t="s">
        <v>113</v>
      </c>
      <c r="G30" s="75" t="s">
        <v>97</v>
      </c>
      <c r="I30" s="64" t="str">
        <f>G29</f>
        <v>March</v>
      </c>
      <c r="J30" s="74">
        <f>INDEX(G13:I24,MATCH(G29,F13:F24,0),MATCH(G30,G12:I12,0))</f>
        <v>1000</v>
      </c>
    </row>
    <row r="32" spans="4:10" x14ac:dyDescent="0.2">
      <c r="J32" s="19" t="str">
        <f ca="1">IFERROR(_xlfn.FORMULATEXT(J30),"")</f>
        <v>=INDEX(G13:I24,MATCH(G29,F13:F24,0),MATCH(G30,G12:I12,0))</v>
      </c>
    </row>
  </sheetData>
  <mergeCells count="2">
    <mergeCell ref="I1:J1"/>
    <mergeCell ref="A3:E3"/>
  </mergeCells>
  <phoneticPr fontId="8" type="noConversion"/>
  <conditionalFormatting sqref="H4">
    <cfRule type="cellIs" dxfId="6" priority="3" operator="notEqual">
      <formula>0</formula>
    </cfRule>
  </conditionalFormatting>
  <conditionalFormatting sqref="G13:I24">
    <cfRule type="expression" dxfId="5" priority="2">
      <formula>OR($F13=$G$29,G$12=$G$30)</formula>
    </cfRule>
    <cfRule type="expression" dxfId="4" priority="1">
      <formula>AND($F13=$G$29,G$12=$G$30)</formula>
    </cfRule>
  </conditionalFormatting>
  <dataValidations count="2">
    <dataValidation type="list" allowBlank="1" showInputMessage="1" showErrorMessage="1" sqref="G29" xr:uid="{1017B330-BB13-486F-9C15-8A649E68F71B}">
      <formula1>$F$13:$F$24</formula1>
    </dataValidation>
    <dataValidation type="list" allowBlank="1" showInputMessage="1" showErrorMessage="1" sqref="G30" xr:uid="{208F8E8B-3582-448D-BC36-8CFB7ACFFB9F}">
      <formula1>$G$12:$I$12</formula1>
    </dataValidation>
  </dataValidations>
  <hyperlinks>
    <hyperlink ref="H4" location="Overall_Error_Check" tooltip="Go to Overall Error Check" display="Overall_Error_Check" xr:uid="{542902DA-1B86-42B8-87C9-85353C574969}"/>
    <hyperlink ref="A3:E3" location="HL_Navigator" tooltip="Go to Navigator (Table of Contents)" display="Navigator" xr:uid="{6262DA5A-5B56-44CE-9752-6AF92CBF8E34}"/>
    <hyperlink ref="A3" location="HL_Navigator" display="Navigator" xr:uid="{67464678-B2BD-4DCE-A5A7-BE1240BDBFE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M30" sqref="M30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Model Parameters</v>
      </c>
      <c r="J1" s="77"/>
      <c r="K1" s="77"/>
    </row>
    <row r="2" spans="1:18" ht="18" x14ac:dyDescent="0.25">
      <c r="A2" s="41" t="str">
        <f ca="1">Model_Name</f>
        <v>SP OFFSET MATCH Illustrations.xlsx</v>
      </c>
    </row>
    <row r="3" spans="1:18" x14ac:dyDescent="0.2">
      <c r="A3" s="77" t="s">
        <v>1</v>
      </c>
      <c r="B3" s="77"/>
      <c r="C3" s="77"/>
      <c r="D3" s="77"/>
      <c r="E3" s="77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2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80" t="str">
        <f ca="1">IF(ISERROR(OR(FIND("[",CELL("filename",A1)),FIND("]",CELL("filename",A1)))),"",MID(CELL("filename",A1),FIND("[",CELL("filename",A1))+1,FIND("]",CELL("filename",A1))-FIND("[",CELL("filename",A1))-1))</f>
        <v>SP OFFSET MATCH Illustrations.xlsx</v>
      </c>
      <c r="H11" s="81"/>
      <c r="I11" s="81"/>
      <c r="J11" s="81"/>
      <c r="K11" s="81"/>
      <c r="L11" s="81"/>
      <c r="M11" s="81"/>
      <c r="N11" s="82"/>
    </row>
    <row r="12" spans="1:18" outlineLevel="1" x14ac:dyDescent="0.2">
      <c r="E12" t="s">
        <v>6</v>
      </c>
      <c r="G12" s="83" t="s">
        <v>93</v>
      </c>
      <c r="H12" s="83"/>
      <c r="I12" s="83"/>
      <c r="J12" s="83"/>
      <c r="K12" s="83"/>
      <c r="L12" s="83"/>
      <c r="M12" s="83"/>
      <c r="N12" s="83"/>
    </row>
    <row r="13" spans="1:18" outlineLevel="1" x14ac:dyDescent="0.2"/>
    <row r="14" spans="1:18" outlineLevel="1" x14ac:dyDescent="0.2"/>
    <row r="15" spans="1:18" ht="16.5" thickBot="1" x14ac:dyDescent="0.3">
      <c r="B15" s="42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3" priority="1" operator="notEqual">
      <formula>0</formula>
    </cfRule>
  </conditionalFormatting>
  <hyperlinks>
    <hyperlink ref="A3:E3" location="HL_Navigator" tooltip="Go to Navigator (Table of Contents)" display="Navigator" xr:uid="{00000000-0004-0000-0400-000000000000}"/>
    <hyperlink ref="A3" location="HL_Navigator" display="Navigator" xr:uid="{00000000-0004-0000-0400-000001000000}"/>
    <hyperlink ref="I4" location="Overall_Error_Check" tooltip="Go to Overall Error Check" display="Overall_Error_Check" xr:uid="{00000000-0004-0000-04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Error Checks</v>
      </c>
      <c r="I1" s="77"/>
      <c r="J1" s="77"/>
    </row>
    <row r="2" spans="1:11" ht="18" x14ac:dyDescent="0.25">
      <c r="A2" s="41" t="str">
        <f ca="1">Model_Name</f>
        <v>SP OFFSET MATCH Illustrations.xlsx</v>
      </c>
    </row>
    <row r="3" spans="1:11" x14ac:dyDescent="0.2">
      <c r="A3" s="77" t="s">
        <v>1</v>
      </c>
      <c r="B3" s="77"/>
      <c r="C3" s="77"/>
      <c r="D3" s="77"/>
      <c r="E3" s="77"/>
    </row>
    <row r="4" spans="1:11" ht="14.25" x14ac:dyDescent="0.2">
      <c r="B4" t="s">
        <v>2</v>
      </c>
      <c r="F4" s="1">
        <f>Overall_Error_Check</f>
        <v>0</v>
      </c>
    </row>
    <row r="6" spans="1:11" ht="16.5" thickBot="1" x14ac:dyDescent="0.3">
      <c r="B6" s="42">
        <f>MAX($B$5:$B5)+1</f>
        <v>1</v>
      </c>
      <c r="C6" s="2" t="s">
        <v>66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67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68</v>
      </c>
    </row>
    <row r="11" spans="1:11" outlineLevel="1" x14ac:dyDescent="0.2"/>
    <row r="12" spans="1:11" ht="14.25" outlineLevel="1" x14ac:dyDescent="0.2">
      <c r="E12" t="s">
        <v>71</v>
      </c>
      <c r="I12" s="36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9" ht="15" outlineLevel="1" x14ac:dyDescent="0.25">
      <c r="E17" s="4" t="str">
        <f>C8</f>
        <v>Summary of Errors</v>
      </c>
      <c r="I17" s="1">
        <f>MIN(1,SUM(I11:I15))</f>
        <v>0</v>
      </c>
    </row>
    <row r="18" spans="5:9" outlineLevel="1" x14ac:dyDescent="0.2"/>
    <row r="19" spans="5:9" outlineLevel="1" x14ac:dyDescent="0.2"/>
  </sheetData>
  <mergeCells count="2">
    <mergeCell ref="I1:J1"/>
    <mergeCell ref="A3:E3"/>
  </mergeCells>
  <conditionalFormatting sqref="I17 F4">
    <cfRule type="cellIs" dxfId="2" priority="3" operator="notEqual">
      <formula>0</formula>
    </cfRule>
  </conditionalFormatting>
  <conditionalFormatting sqref="I12">
    <cfRule type="cellIs" dxfId="1" priority="2" operator="notEqual">
      <formula>0</formula>
    </cfRule>
  </conditionalFormatting>
  <conditionalFormatting sqref="I12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600-000000000000}"/>
    <hyperlink ref="A3:E3" location="HL_Navigator" tooltip="Go to Navigator (Table of Contents)" display="Navigator" xr:uid="{00000000-0004-0000-0600-000001000000}"/>
    <hyperlink ref="A3" location="HL_Navigator" display="Navigator" xr:uid="{00000000-0004-0000-06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28</vt:i4>
      </vt:variant>
    </vt:vector>
  </HeadingPairs>
  <TitlesOfParts>
    <vt:vector size="36" baseType="lpstr">
      <vt:lpstr>Cover</vt:lpstr>
      <vt:lpstr>Navigator</vt:lpstr>
      <vt:lpstr>Style Guide</vt:lpstr>
      <vt:lpstr>Scenario Illustration</vt:lpstr>
      <vt:lpstr>Scenario MATCH Alternative</vt:lpstr>
      <vt:lpstr>Two Way Lookup</vt:lpstr>
      <vt:lpstr>Model Parameters</vt:lpstr>
      <vt:lpstr>Error Checks</vt:lpstr>
      <vt:lpstr>Client_Name</vt:lpstr>
      <vt:lpstr>Days_in_Year</vt:lpstr>
      <vt:lpstr>Days_in_Yr</vt:lpstr>
      <vt:lpstr>HL_1</vt:lpstr>
      <vt:lpstr>HL_3</vt:lpstr>
      <vt:lpstr>'Scenario MATCH Alternative'!HL_4</vt:lpstr>
      <vt:lpstr>HL_4</vt:lpstr>
      <vt:lpstr>'Scenario Illustration'!HL_5</vt:lpstr>
      <vt:lpstr>'Scenario MATCH Alternative'!HL_5</vt:lpstr>
      <vt:lpstr>HL_5</vt:lpstr>
      <vt:lpstr>HL_6</vt:lpstr>
      <vt:lpstr>HL_7</vt:lpstr>
      <vt:lpstr>HL_8</vt:lpstr>
      <vt:lpstr>HL_9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dcterms:created xsi:type="dcterms:W3CDTF">2012-10-20T20:39:47Z</dcterms:created>
  <dcterms:modified xsi:type="dcterms:W3CDTF">2024-05-24T00:15:08Z</dcterms:modified>
</cp:coreProperties>
</file>