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A3617\Dropbox\Excel\TOTW\Images and attachments\429 - Revisiting cross-sheet formulas\"/>
    </mc:Choice>
  </mc:AlternateContent>
  <xr:revisionPtr revIDLastSave="0" documentId="13_ncr:1_{CA018F87-9C99-4836-885A-05F0BF0AF6A1}" xr6:coauthVersionLast="47" xr6:coauthVersionMax="47" xr10:uidLastSave="{00000000-0000-0000-0000-000000000000}"/>
  <bookViews>
    <workbookView xWindow="-110" yWindow="-110" windowWidth="19420" windowHeight="10420" xr2:uid="{883BA9F4-94E1-447F-B113-6FADEE67E2FE}"/>
  </bookViews>
  <sheets>
    <sheet name="Front sheet" sheetId="1" r:id="rId1"/>
    <sheet name="Inputs" sheetId="2" r:id="rId2"/>
    <sheet name="Time series inputs" sheetId="3" r:id="rId3"/>
    <sheet name="Departmental spending - summary" sheetId="4" r:id="rId4"/>
    <sheet name="Spending summary (alternate)" sheetId="11" r:id="rId5"/>
    <sheet name="Start" sheetId="9" r:id="rId6"/>
    <sheet name="Dept 1" sheetId="5" r:id="rId7"/>
    <sheet name="Dept 2" sheetId="6" r:id="rId8"/>
    <sheet name="Dept 3" sheetId="7" r:id="rId9"/>
    <sheet name="Dept 4" sheetId="8" r:id="rId10"/>
    <sheet name="End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C15" i="4"/>
  <c r="C3" i="4"/>
  <c r="C4" i="4"/>
  <c r="C5" i="4"/>
  <c r="C6" i="4"/>
  <c r="C7" i="4"/>
  <c r="C8" i="4"/>
  <c r="C9" i="4"/>
  <c r="C10" i="4"/>
  <c r="C11" i="4"/>
  <c r="C12" i="4"/>
  <c r="C13" i="4"/>
  <c r="C2" i="4"/>
  <c r="C17" i="1"/>
  <c r="F4" i="11" a="1"/>
  <c r="D6" i="11" a="1"/>
  <c r="F8" i="11" a="1"/>
  <c r="D10" i="11" a="1"/>
  <c r="F12" i="11" a="1"/>
  <c r="D14" i="11" a="1"/>
  <c r="F11" i="11" a="1"/>
  <c r="F5" i="11" a="1"/>
  <c r="E8" i="11" a="1"/>
  <c r="F13" i="11" a="1"/>
  <c r="E3" i="11" a="1"/>
  <c r="E7" i="11" a="1"/>
  <c r="E11" i="11" a="1"/>
  <c r="D13" i="11" a="1"/>
  <c r="E4" i="11" a="1"/>
  <c r="F9" i="11" a="1"/>
  <c r="F3" i="11" a="1"/>
  <c r="D5" i="11" a="1"/>
  <c r="E6" i="11" a="1"/>
  <c r="F7" i="11" a="1"/>
  <c r="D9" i="11" a="1"/>
  <c r="E10" i="11" a="1"/>
  <c r="E14" i="11" a="1"/>
  <c r="D3" i="11" a="1"/>
  <c r="E12" i="11" a="1"/>
  <c r="D4" i="11" a="1"/>
  <c r="E5" i="11" a="1"/>
  <c r="F6" i="11" a="1"/>
  <c r="D8" i="11" a="1"/>
  <c r="E9" i="11" a="1"/>
  <c r="F10" i="11" a="1"/>
  <c r="D12" i="11" a="1"/>
  <c r="E13" i="11" a="1"/>
  <c r="F14" i="11" a="1"/>
  <c r="D7" i="11" a="1"/>
  <c r="D11" i="11" a="1"/>
  <c r="C9" i="11" a="1"/>
  <c r="C13" i="11" a="1"/>
  <c r="C12" i="11" a="1"/>
  <c r="C5" i="11" a="1"/>
  <c r="C14" i="11" a="1"/>
  <c r="C6" i="11" a="1"/>
  <c r="C10" i="11" a="1"/>
  <c r="C11" i="11" a="1"/>
  <c r="C4" i="11" a="1"/>
  <c r="C7" i="11" a="1"/>
  <c r="C8" i="11" a="1"/>
  <c r="C3" i="11" a="1"/>
  <c r="D11" i="11" l="1"/>
  <c r="D7" i="11"/>
  <c r="F14" i="11"/>
  <c r="E13" i="11"/>
  <c r="D12" i="11"/>
  <c r="F10" i="11"/>
  <c r="E9" i="11"/>
  <c r="D8" i="11"/>
  <c r="F6" i="11"/>
  <c r="E5" i="11"/>
  <c r="D4" i="11"/>
  <c r="E12" i="11"/>
  <c r="D3" i="11"/>
  <c r="E14" i="11"/>
  <c r="E10" i="11"/>
  <c r="D9" i="11"/>
  <c r="F7" i="11"/>
  <c r="E6" i="11"/>
  <c r="D5" i="11"/>
  <c r="F3" i="11"/>
  <c r="F9" i="11"/>
  <c r="E4" i="11"/>
  <c r="D13" i="11"/>
  <c r="E11" i="11"/>
  <c r="E7" i="11"/>
  <c r="E3" i="11"/>
  <c r="F13" i="11"/>
  <c r="E8" i="11"/>
  <c r="F5" i="11"/>
  <c r="F11" i="11"/>
  <c r="D14" i="11"/>
  <c r="F12" i="11"/>
  <c r="D10" i="11"/>
  <c r="F8" i="11"/>
  <c r="D6" i="11"/>
  <c r="F4" i="11"/>
  <c r="C8" i="11"/>
  <c r="C7" i="11"/>
  <c r="H7" i="11" s="1"/>
  <c r="C4" i="11"/>
  <c r="C11" i="11"/>
  <c r="H11" i="11" s="1"/>
  <c r="C10" i="11"/>
  <c r="C6" i="11"/>
  <c r="H6" i="11" s="1"/>
  <c r="C14" i="11"/>
  <c r="C5" i="11"/>
  <c r="C12" i="11"/>
  <c r="C13" i="11"/>
  <c r="H13" i="11" s="1"/>
  <c r="C9" i="11"/>
  <c r="C3" i="11"/>
  <c r="I10" i="1"/>
  <c r="I12" i="1" s="1"/>
  <c r="N8" i="1"/>
  <c r="M8" i="1"/>
  <c r="M10" i="1" s="1"/>
  <c r="M12" i="1" s="1"/>
  <c r="L8" i="1"/>
  <c r="L10" i="1" s="1"/>
  <c r="L12" i="1" s="1"/>
  <c r="K8" i="1"/>
  <c r="K10" i="1" s="1"/>
  <c r="K12" i="1" s="1"/>
  <c r="J8" i="1"/>
  <c r="J10" i="1" s="1"/>
  <c r="J12" i="1" s="1"/>
  <c r="I8" i="1"/>
  <c r="H8" i="1"/>
  <c r="G8" i="1"/>
  <c r="F8" i="1"/>
  <c r="E8" i="1"/>
  <c r="F6" i="1"/>
  <c r="G6" i="1"/>
  <c r="H6" i="1"/>
  <c r="I6" i="1"/>
  <c r="J6" i="1"/>
  <c r="K6" i="1"/>
  <c r="L6" i="1"/>
  <c r="M6" i="1"/>
  <c r="N6" i="1"/>
  <c r="E6" i="1"/>
  <c r="G2" i="3"/>
  <c r="H2" i="3" s="1"/>
  <c r="I2" i="3" s="1"/>
  <c r="J2" i="3" s="1"/>
  <c r="K2" i="3" s="1"/>
  <c r="L2" i="3" s="1"/>
  <c r="M2" i="3" s="1"/>
  <c r="N2" i="3" s="1"/>
  <c r="F2" i="3"/>
  <c r="F2" i="1"/>
  <c r="G2" i="1" s="1"/>
  <c r="H2" i="1" s="1"/>
  <c r="I2" i="1" s="1"/>
  <c r="J2" i="1" s="1"/>
  <c r="K2" i="1" s="1"/>
  <c r="L2" i="1" s="1"/>
  <c r="M2" i="1" s="1"/>
  <c r="N2" i="1" s="1"/>
  <c r="C12" i="1"/>
  <c r="C4" i="1"/>
  <c r="C3" i="1"/>
  <c r="F3" i="1" s="1"/>
  <c r="H9" i="11" l="1"/>
  <c r="H4" i="11"/>
  <c r="H12" i="11"/>
  <c r="H8" i="11"/>
  <c r="D16" i="11"/>
  <c r="C16" i="11"/>
  <c r="H16" i="11" s="1"/>
  <c r="H3" i="11"/>
  <c r="F16" i="11"/>
  <c r="H5" i="11"/>
  <c r="H14" i="11"/>
  <c r="E16" i="11"/>
  <c r="H10" i="11"/>
  <c r="I14" i="1"/>
  <c r="M14" i="1"/>
  <c r="H10" i="1"/>
  <c r="H12" i="1" s="1"/>
  <c r="L14" i="1"/>
  <c r="E10" i="1"/>
  <c r="E12" i="1" s="1"/>
  <c r="G10" i="1"/>
  <c r="G12" i="1" s="1"/>
  <c r="K14" i="1"/>
  <c r="N10" i="1"/>
  <c r="N12" i="1" s="1"/>
  <c r="F10" i="1"/>
  <c r="F12" i="1" s="1"/>
  <c r="J14" i="1"/>
  <c r="L3" i="1"/>
  <c r="K3" i="1"/>
  <c r="M3" i="1"/>
  <c r="J3" i="1"/>
  <c r="I3" i="1"/>
  <c r="H3" i="1"/>
  <c r="E3" i="1"/>
  <c r="G3" i="1"/>
  <c r="N3" i="1"/>
  <c r="G14" i="1" l="1"/>
  <c r="N14" i="1"/>
  <c r="F14" i="1"/>
  <c r="E14" i="1"/>
  <c r="H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<sst xmlns="http://schemas.openxmlformats.org/spreadsheetml/2006/main" count="82" uniqueCount="33">
  <si>
    <t>Annual revenue growth:</t>
  </si>
  <si>
    <t>Tax rate:</t>
  </si>
  <si>
    <t>Revenue:</t>
  </si>
  <si>
    <t>Tax:</t>
  </si>
  <si>
    <t>Base revenue:</t>
  </si>
  <si>
    <t>Growth:</t>
  </si>
  <si>
    <t>Cost of sales:</t>
  </si>
  <si>
    <t>Year</t>
  </si>
  <si>
    <t>Cost of sales</t>
  </si>
  <si>
    <t>Overheads</t>
  </si>
  <si>
    <t>Overheads:</t>
  </si>
  <si>
    <t>Profit before tax:</t>
  </si>
  <si>
    <t>Profit after tax:</t>
  </si>
  <si>
    <t>Total cost of sales: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</si>
  <si>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</si>
  <si>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</si>
  <si>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</si>
  <si>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</si>
  <si>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</si>
  <si>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</si>
  <si>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</si>
  <si>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</si>
  <si>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</si>
  <si>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</si>
  <si>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</si>
  <si>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</si>
  <si>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</si>
  <si>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</t>
  </si>
  <si>
    <t>Dept 1</t>
  </si>
  <si>
    <t>Dept 2</t>
  </si>
  <si>
    <t>Dept 3</t>
  </si>
  <si>
    <t>Dept 4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</si>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</sst>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19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  <font>
      <sz val="8"/>
      <name val="Arial"/>
      <family val="2"/>
    </font>
    <font>
      <i/>
      <sz val="11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EEF3E5"/>
        <bgColor indexed="64"/>
      </patternFill>
    </fill>
    <fill>
      <patternFill patternType="solid">
        <fgColor rgb="FFE1F4F1"/>
        <bgColor indexed="64"/>
      </patternFill>
    </fill>
    <fill>
      <patternFill patternType="solid">
        <fgColor rgb="FFE8F6FA"/>
        <bgColor indexed="64"/>
      </patternFill>
    </fill>
    <fill>
      <patternFill patternType="solid">
        <fgColor rgb="FFF0E7F1"/>
        <bgColor indexed="64"/>
      </patternFill>
    </fill>
    <fill>
      <patternFill patternType="solid">
        <fgColor rgb="FFFAEDDF"/>
        <bgColor indexed="64"/>
      </patternFill>
    </fill>
    <fill>
      <patternFill patternType="solid">
        <fgColor rgb="FFDDE7CC"/>
        <bgColor indexed="64"/>
      </patternFill>
    </fill>
    <fill>
      <patternFill patternType="solid">
        <fgColor rgb="FFC4EAE3"/>
        <bgColor indexed="64"/>
      </patternFill>
    </fill>
    <fill>
      <patternFill patternType="solid">
        <fgColor rgb="FFD1EDF5"/>
        <bgColor indexed="64"/>
      </patternFill>
    </fill>
    <fill>
      <patternFill patternType="solid">
        <fgColor rgb="FFE0CFE3"/>
        <bgColor indexed="64"/>
      </patternFill>
    </fill>
    <fill>
      <patternFill patternType="solid">
        <fgColor rgb="FFF5DBBE"/>
        <bgColor indexed="64"/>
      </patternFill>
    </fill>
    <fill>
      <patternFill patternType="solid">
        <fgColor rgb="FFCBDCB2"/>
        <bgColor indexed="64"/>
      </patternFill>
    </fill>
    <fill>
      <patternFill patternType="solid">
        <fgColor rgb="FFA6DFD6"/>
        <bgColor indexed="64"/>
      </patternFill>
    </fill>
    <fill>
      <patternFill patternType="solid">
        <fgColor rgb="FFB9E5F0"/>
        <bgColor indexed="64"/>
      </patternFill>
    </fill>
    <fill>
      <patternFill patternType="solid">
        <fgColor rgb="FFD1B8D5"/>
        <bgColor indexed="64"/>
      </patternFill>
    </fill>
    <fill>
      <patternFill patternType="solid">
        <fgColor rgb="FFF0CA9E"/>
        <bgColor indexed="64"/>
      </patternFill>
    </fill>
    <fill>
      <patternFill patternType="solid">
        <fgColor rgb="FFA9C47F"/>
        <bgColor indexed="64"/>
      </patternFill>
    </fill>
    <fill>
      <patternFill patternType="solid">
        <fgColor rgb="FF6BCABA"/>
        <bgColor indexed="64"/>
      </patternFill>
    </fill>
    <fill>
      <patternFill patternType="solid">
        <fgColor rgb="FF8BD3E6"/>
        <bgColor indexed="64"/>
      </patternFill>
    </fill>
    <fill>
      <patternFill patternType="solid">
        <fgColor rgb="FFB288B9"/>
        <bgColor indexed="64"/>
      </patternFill>
    </fill>
    <fill>
      <patternFill patternType="solid">
        <fgColor rgb="FFE6A65D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7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</cellStyleXfs>
  <cellXfs count="13">
    <xf numFmtId="0" fontId="0" fillId="0" borderId="0" xfId="0"/>
    <xf numFmtId="6" fontId="9" fillId="5" borderId="1" xfId="9" applyNumberFormat="1"/>
    <xf numFmtId="10" fontId="9" fillId="5" borderId="1" xfId="9" applyNumberFormat="1"/>
    <xf numFmtId="9" fontId="9" fillId="5" borderId="1" xfId="9" applyNumberFormat="1"/>
    <xf numFmtId="6" fontId="10" fillId="0" borderId="3" xfId="12" applyNumberFormat="1"/>
    <xf numFmtId="10" fontId="10" fillId="0" borderId="3" xfId="12" applyNumberFormat="1"/>
    <xf numFmtId="8" fontId="0" fillId="0" borderId="0" xfId="0" applyNumberFormat="1"/>
    <xf numFmtId="6" fontId="6" fillId="6" borderId="1" xfId="11" applyNumberFormat="1"/>
    <xf numFmtId="0" fontId="15" fillId="0" borderId="0" xfId="0" applyFont="1"/>
    <xf numFmtId="9" fontId="10" fillId="0" borderId="3" xfId="12" applyNumberFormat="1"/>
    <xf numFmtId="6" fontId="11" fillId="6" borderId="2" xfId="10" applyNumberFormat="1"/>
    <xf numFmtId="0" fontId="18" fillId="0" borderId="0" xfId="0" applyFont="1"/>
    <xf numFmtId="8" fontId="15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A9C47F"/>
      </a:accent1>
      <a:accent2>
        <a:srgbClr val="6BCABA"/>
      </a:accent2>
      <a:accent3>
        <a:srgbClr val="8BD3E6"/>
      </a:accent3>
      <a:accent4>
        <a:srgbClr val="B288B9"/>
      </a:accent4>
      <a:accent5>
        <a:srgbClr val="E6A65D"/>
      </a:accent5>
      <a:accent6>
        <a:srgbClr val="D4E2BF"/>
      </a:accent6>
      <a:hlink>
        <a:srgbClr val="0563C1"/>
      </a:hlink>
      <a:folHlink>
        <a:srgbClr val="954F72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B2:N17"/>
  <sheetViews>
    <sheetView tabSelected="1" workbookViewId="0">
      <selection activeCell="C17" sqref="C17"/>
    </sheetView>
  </sheetViews>
  <sheetFormatPr defaultRowHeight="14" x14ac:dyDescent="0.3"/>
  <cols>
    <col min="2" max="2" width="16.1640625" bestFit="1" customWidth="1"/>
    <col min="3" max="3" width="10.75" bestFit="1" customWidth="1"/>
    <col min="4" max="4" width="2.6640625" customWidth="1"/>
    <col min="5" max="14" width="10.75" bestFit="1" customWidth="1"/>
  </cols>
  <sheetData>
    <row r="2" spans="2:14" s="8" customFormat="1" x14ac:dyDescent="0.3">
      <c r="B2" s="8" t="s">
        <v>7</v>
      </c>
      <c r="E2" s="8">
        <v>1</v>
      </c>
      <c r="F2" s="8">
        <f>E2+1</f>
        <v>2</v>
      </c>
      <c r="G2" s="8">
        <f t="shared" ref="G2:N2" si="0">F2+1</f>
        <v>3</v>
      </c>
      <c r="H2" s="8">
        <f t="shared" si="0"/>
        <v>4</v>
      </c>
      <c r="I2" s="8">
        <f t="shared" si="0"/>
        <v>5</v>
      </c>
      <c r="J2" s="8">
        <f t="shared" si="0"/>
        <v>6</v>
      </c>
      <c r="K2" s="8">
        <f t="shared" si="0"/>
        <v>7</v>
      </c>
      <c r="L2" s="8">
        <f t="shared" si="0"/>
        <v>8</v>
      </c>
      <c r="M2" s="8">
        <f t="shared" si="0"/>
        <v>9</v>
      </c>
      <c r="N2" s="8">
        <f t="shared" si="0"/>
        <v>10</v>
      </c>
    </row>
    <row r="3" spans="2:14" ht="14.5" thickBot="1" x14ac:dyDescent="0.35">
      <c r="B3" t="s">
        <v>2</v>
      </c>
      <c r="C3" s="4">
        <f>Inputs!D2</f>
        <v>10000000</v>
      </c>
      <c r="E3" s="7">
        <f>$C$3*(1+$C$4)^(E2-1)</f>
        <v>10000000</v>
      </c>
      <c r="F3" s="7">
        <f t="shared" ref="F3:N3" si="1">$C$3*(1+$C$4)^(F2-1)</f>
        <v>10180000</v>
      </c>
      <c r="G3" s="7">
        <f t="shared" si="1"/>
        <v>10363240</v>
      </c>
      <c r="H3" s="7">
        <f t="shared" si="1"/>
        <v>10549778.32</v>
      </c>
      <c r="I3" s="7">
        <f t="shared" si="1"/>
        <v>10739674.32976</v>
      </c>
      <c r="J3" s="7">
        <f t="shared" si="1"/>
        <v>10932988.467695681</v>
      </c>
      <c r="K3" s="7">
        <f t="shared" si="1"/>
        <v>11129782.260114202</v>
      </c>
      <c r="L3" s="7">
        <f t="shared" si="1"/>
        <v>11330118.34079626</v>
      </c>
      <c r="M3" s="7">
        <f t="shared" si="1"/>
        <v>11534060.470930591</v>
      </c>
      <c r="N3" s="7">
        <f t="shared" si="1"/>
        <v>11741673.559407342</v>
      </c>
    </row>
    <row r="4" spans="2:14" ht="15.5" thickTop="1" thickBot="1" x14ac:dyDescent="0.4">
      <c r="B4" s="11" t="s">
        <v>5</v>
      </c>
      <c r="C4" s="5">
        <f>Inputs!D4</f>
        <v>1.7999999999999999E-2</v>
      </c>
    </row>
    <row r="5" spans="2:14" ht="14.5" thickTop="1" x14ac:dyDescent="0.3"/>
    <row r="6" spans="2:14" ht="14.5" thickBot="1" x14ac:dyDescent="0.35">
      <c r="B6" t="s">
        <v>6</v>
      </c>
      <c r="E6" s="4">
        <f>'Time series inputs'!E4</f>
        <v>-3000000</v>
      </c>
      <c r="F6" s="4">
        <f>'Time series inputs'!F4</f>
        <v>-3000000</v>
      </c>
      <c r="G6" s="4">
        <f>'Time series inputs'!G4</f>
        <v>-3000000</v>
      </c>
      <c r="H6" s="4">
        <f>'Time series inputs'!H4</f>
        <v>-4000000</v>
      </c>
      <c r="I6" s="4">
        <f>'Time series inputs'!I4</f>
        <v>-4000000</v>
      </c>
      <c r="J6" s="4">
        <f>'Time series inputs'!J4</f>
        <v>-4000000</v>
      </c>
      <c r="K6" s="4">
        <f>'Time series inputs'!K4</f>
        <v>-4000000</v>
      </c>
      <c r="L6" s="4">
        <f>'Time series inputs'!L4</f>
        <v>-5000000</v>
      </c>
      <c r="M6" s="4">
        <f>'Time series inputs'!M4</f>
        <v>-5000000</v>
      </c>
      <c r="N6" s="4">
        <f>'Time series inputs'!N4</f>
        <v>-5000000</v>
      </c>
    </row>
    <row r="7" spans="2:14" ht="14.5" thickTop="1" x14ac:dyDescent="0.3"/>
    <row r="8" spans="2:14" ht="14.5" thickBot="1" x14ac:dyDescent="0.35">
      <c r="B8" t="s">
        <v>10</v>
      </c>
      <c r="E8" s="4">
        <f>'Time series inputs'!E6</f>
        <v>-4000000</v>
      </c>
      <c r="F8" s="4">
        <f>'Time series inputs'!F6</f>
        <v>-5000000</v>
      </c>
      <c r="G8" s="4">
        <f>'Time series inputs'!G6</f>
        <v>-5000000</v>
      </c>
      <c r="H8" s="4">
        <f>'Time series inputs'!H6</f>
        <v>-5000000</v>
      </c>
      <c r="I8" s="4">
        <f>'Time series inputs'!I6</f>
        <v>-5000000</v>
      </c>
      <c r="J8" s="4">
        <f>'Time series inputs'!J6</f>
        <v>-6500000</v>
      </c>
      <c r="K8" s="4">
        <f>'Time series inputs'!K6</f>
        <v>-6500000</v>
      </c>
      <c r="L8" s="4">
        <f>'Time series inputs'!L6</f>
        <v>-6500000</v>
      </c>
      <c r="M8" s="4">
        <f>'Time series inputs'!M6</f>
        <v>-8000000</v>
      </c>
      <c r="N8" s="4">
        <f>'Time series inputs'!N6</f>
        <v>-8000000</v>
      </c>
    </row>
    <row r="9" spans="2:14" ht="14.5" thickTop="1" x14ac:dyDescent="0.3"/>
    <row r="10" spans="2:14" x14ac:dyDescent="0.3">
      <c r="B10" t="s">
        <v>11</v>
      </c>
      <c r="E10" s="7">
        <f>SUBTOTAL(9,E3:E9)</f>
        <v>3000000</v>
      </c>
      <c r="F10" s="7">
        <f t="shared" ref="F10:N10" si="2">SUBTOTAL(9,F3:F9)</f>
        <v>2180000</v>
      </c>
      <c r="G10" s="7">
        <f t="shared" si="2"/>
        <v>2363240</v>
      </c>
      <c r="H10" s="7">
        <f t="shared" si="2"/>
        <v>1549778.3200000003</v>
      </c>
      <c r="I10" s="7">
        <f t="shared" si="2"/>
        <v>1739674.3297600001</v>
      </c>
      <c r="J10" s="7">
        <f t="shared" si="2"/>
        <v>432988.46769568138</v>
      </c>
      <c r="K10" s="7">
        <f t="shared" si="2"/>
        <v>629782.26011420228</v>
      </c>
      <c r="L10" s="7">
        <f t="shared" si="2"/>
        <v>-169881.65920373984</v>
      </c>
      <c r="M10" s="7">
        <f t="shared" si="2"/>
        <v>-1465939.5290694088</v>
      </c>
      <c r="N10" s="7">
        <f t="shared" si="2"/>
        <v>-1258326.4405926578</v>
      </c>
    </row>
    <row r="12" spans="2:14" ht="14.5" thickBot="1" x14ac:dyDescent="0.35">
      <c r="B12" t="s">
        <v>3</v>
      </c>
      <c r="C12" s="9">
        <f>Inputs!D6</f>
        <v>0.21</v>
      </c>
      <c r="E12" s="7">
        <f>-E10*$C$12</f>
        <v>-630000</v>
      </c>
      <c r="F12" s="7">
        <f t="shared" ref="F12:N12" si="3">-F10*$C$12</f>
        <v>-457800</v>
      </c>
      <c r="G12" s="7">
        <f t="shared" si="3"/>
        <v>-496280.39999999997</v>
      </c>
      <c r="H12" s="7">
        <f t="shared" si="3"/>
        <v>-325453.44720000005</v>
      </c>
      <c r="I12" s="7">
        <f t="shared" si="3"/>
        <v>-365331.60924960003</v>
      </c>
      <c r="J12" s="7">
        <f t="shared" si="3"/>
        <v>-90927.578216093083</v>
      </c>
      <c r="K12" s="7">
        <f t="shared" si="3"/>
        <v>-132254.27462398246</v>
      </c>
      <c r="L12" s="7">
        <f t="shared" si="3"/>
        <v>35675.148432785361</v>
      </c>
      <c r="M12" s="7">
        <f t="shared" si="3"/>
        <v>307847.3011045758</v>
      </c>
      <c r="N12" s="7">
        <f t="shared" si="3"/>
        <v>264248.55252445815</v>
      </c>
    </row>
    <row r="13" spans="2:14" ht="14.5" thickTop="1" x14ac:dyDescent="0.3"/>
    <row r="14" spans="2:14" x14ac:dyDescent="0.3">
      <c r="B14" t="s">
        <v>12</v>
      </c>
      <c r="E14" s="10">
        <f>SUBTOTAL(9,E3:E13)</f>
        <v>2370000</v>
      </c>
      <c r="F14" s="10">
        <f t="shared" ref="F14:N14" si="4">SUBTOTAL(9,F3:F13)</f>
        <v>1722200</v>
      </c>
      <c r="G14" s="10">
        <f t="shared" si="4"/>
        <v>1866959.6</v>
      </c>
      <c r="H14" s="10">
        <f t="shared" si="4"/>
        <v>1224324.8728000002</v>
      </c>
      <c r="I14" s="10">
        <f t="shared" si="4"/>
        <v>1374342.7205104001</v>
      </c>
      <c r="J14" s="10">
        <f t="shared" si="4"/>
        <v>342060.88947958831</v>
      </c>
      <c r="K14" s="10">
        <f t="shared" si="4"/>
        <v>497527.98549021978</v>
      </c>
      <c r="L14" s="10">
        <f t="shared" si="4"/>
        <v>-134206.51077095448</v>
      </c>
      <c r="M14" s="10">
        <f t="shared" si="4"/>
        <v>-1158092.2279648329</v>
      </c>
      <c r="N14" s="10">
        <f t="shared" si="4"/>
        <v>-994077.88806819962</v>
      </c>
    </row>
    <row r="17" spans="2:3" x14ac:dyDescent="0.3">
      <c r="B17" t="s">
        <v>13</v>
      </c>
      <c r="C17" s="10">
        <f>-SUM('Time series inputs'!E4:N4)</f>
        <v>40000000</v>
      </c>
    </row>
  </sheetData>
  <phoneticPr fontId="1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4CC2-D490-472D-A1C6-23DB44782129}">
  <dimension ref="B2:D6"/>
  <sheetViews>
    <sheetView workbookViewId="0">
      <selection activeCell="B3" sqref="B3"/>
    </sheetView>
  </sheetViews>
  <sheetFormatPr defaultRowHeight="14" x14ac:dyDescent="0.3"/>
  <cols>
    <col min="2" max="2" width="19.4140625" bestFit="1" customWidth="1"/>
    <col min="4" max="4" width="10.75" bestFit="1" customWidth="1"/>
  </cols>
  <sheetData>
    <row r="2" spans="2:4" x14ac:dyDescent="0.3">
      <c r="B2" t="s">
        <v>4</v>
      </c>
      <c r="D2" s="1">
        <v>10000000</v>
      </c>
    </row>
    <row r="4" spans="2:4" x14ac:dyDescent="0.3">
      <c r="B4" t="s">
        <v>0</v>
      </c>
      <c r="D4" s="2">
        <v>1.7999999999999999E-2</v>
      </c>
    </row>
    <row r="6" spans="2:4" x14ac:dyDescent="0.3">
      <c r="B6" t="s">
        <v>1</v>
      </c>
      <c r="D6" s="3">
        <v>0.21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F53B-4166-4C44-98CE-95C08FE22703}">
  <dimension ref="D2:N6"/>
  <sheetViews>
    <sheetView workbookViewId="0">
      <selection activeCell="D8" sqref="D8"/>
    </sheetView>
  </sheetViews>
  <sheetFormatPr defaultRowHeight="14" x14ac:dyDescent="0.3"/>
  <cols>
    <col min="4" max="4" width="11.4140625" bestFit="1" customWidth="1"/>
    <col min="5" max="14" width="10.33203125" bestFit="1" customWidth="1"/>
  </cols>
  <sheetData>
    <row r="2" spans="4:14" s="8" customFormat="1" x14ac:dyDescent="0.3">
      <c r="D2" s="8" t="s">
        <v>7</v>
      </c>
      <c r="E2" s="8">
        <v>1</v>
      </c>
      <c r="F2" s="8">
        <f>E2+1</f>
        <v>2</v>
      </c>
      <c r="G2" s="8">
        <f t="shared" ref="G2:N2" si="0">F2+1</f>
        <v>3</v>
      </c>
      <c r="H2" s="8">
        <f t="shared" si="0"/>
        <v>4</v>
      </c>
      <c r="I2" s="8">
        <f t="shared" si="0"/>
        <v>5</v>
      </c>
      <c r="J2" s="8">
        <f t="shared" si="0"/>
        <v>6</v>
      </c>
      <c r="K2" s="8">
        <f t="shared" si="0"/>
        <v>7</v>
      </c>
      <c r="L2" s="8">
        <f t="shared" si="0"/>
        <v>8</v>
      </c>
      <c r="M2" s="8">
        <f t="shared" si="0"/>
        <v>9</v>
      </c>
      <c r="N2" s="8">
        <f t="shared" si="0"/>
        <v>10</v>
      </c>
    </row>
    <row r="4" spans="4:14" x14ac:dyDescent="0.3">
      <c r="D4" t="s">
        <v>8</v>
      </c>
      <c r="E4" s="1">
        <v>-3000000</v>
      </c>
      <c r="F4" s="1">
        <v>-3000000</v>
      </c>
      <c r="G4" s="1">
        <v>-3000000</v>
      </c>
      <c r="H4" s="1">
        <v>-4000000</v>
      </c>
      <c r="I4" s="1">
        <v>-4000000</v>
      </c>
      <c r="J4" s="1">
        <v>-4000000</v>
      </c>
      <c r="K4" s="1">
        <v>-4000000</v>
      </c>
      <c r="L4" s="1">
        <v>-5000000</v>
      </c>
      <c r="M4" s="1">
        <v>-5000000</v>
      </c>
      <c r="N4" s="1">
        <v>-5000000</v>
      </c>
    </row>
    <row r="6" spans="4:14" x14ac:dyDescent="0.3">
      <c r="D6" t="s">
        <v>9</v>
      </c>
      <c r="E6" s="1">
        <v>-4000000</v>
      </c>
      <c r="F6" s="1">
        <v>-5000000</v>
      </c>
      <c r="G6" s="1">
        <v>-5000000</v>
      </c>
      <c r="H6" s="1">
        <v>-5000000</v>
      </c>
      <c r="I6" s="1">
        <v>-5000000</v>
      </c>
      <c r="J6" s="1">
        <v>-6500000</v>
      </c>
      <c r="K6" s="1">
        <v>-6500000</v>
      </c>
      <c r="L6" s="1">
        <v>-6500000</v>
      </c>
      <c r="M6" s="1">
        <v>-8000000</v>
      </c>
      <c r="N6" s="1">
        <v>-8000000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ED39-F07E-4131-9308-9DF432FBD623}">
  <dimension ref="B1:E15"/>
  <sheetViews>
    <sheetView workbookViewId="0">
      <selection activeCell="C2" sqref="C2"/>
    </sheetView>
  </sheetViews>
  <sheetFormatPr defaultRowHeight="14" x14ac:dyDescent="0.3"/>
  <cols>
    <col min="3" max="3" width="12.25" bestFit="1" customWidth="1"/>
  </cols>
  <sheetData>
    <row r="1" spans="2:5" x14ac:dyDescent="0.3">
      <c r="C1" t="s">
        <v>26</v>
      </c>
    </row>
    <row r="2" spans="2:5" x14ac:dyDescent="0.3">
      <c r="B2" t="s">
        <v>14</v>
      </c>
      <c r="C2" s="6">
        <f>SUM(Start:End!C2)</f>
        <v>111895.29000000001</v>
      </c>
      <c r="E2" t="e">
        <f>SUMIFS(Start:End!C2:C13,Start:End!B2:B13,"Jan")</f>
        <v>#VALUE!</v>
      </c>
    </row>
    <row r="3" spans="2:5" x14ac:dyDescent="0.3">
      <c r="B3" t="s">
        <v>15</v>
      </c>
      <c r="C3" s="6">
        <f>SUM(Start:End!C3)</f>
        <v>111938.89</v>
      </c>
    </row>
    <row r="4" spans="2:5" x14ac:dyDescent="0.3">
      <c r="B4" t="s">
        <v>16</v>
      </c>
      <c r="C4" s="6">
        <f>SUM(Start:End!C4)</f>
        <v>142927.71000000002</v>
      </c>
    </row>
    <row r="5" spans="2:5" x14ac:dyDescent="0.3">
      <c r="B5" t="s">
        <v>17</v>
      </c>
      <c r="C5" s="6">
        <f>SUM(Start:End!C5)</f>
        <v>95174.22</v>
      </c>
    </row>
    <row r="6" spans="2:5" x14ac:dyDescent="0.3">
      <c r="B6" t="s">
        <v>18</v>
      </c>
      <c r="C6" s="6">
        <f>SUM(Start:End!C6)</f>
        <v>140842.43</v>
      </c>
    </row>
    <row r="7" spans="2:5" x14ac:dyDescent="0.3">
      <c r="B7" t="s">
        <v>19</v>
      </c>
      <c r="C7" s="6">
        <f>SUM(Start:End!C7)</f>
        <v>117477.34999999999</v>
      </c>
    </row>
    <row r="8" spans="2:5" x14ac:dyDescent="0.3">
      <c r="B8" t="s">
        <v>20</v>
      </c>
      <c r="C8" s="6">
        <f>SUM(Start:End!C8)</f>
        <v>149939.05000000002</v>
      </c>
    </row>
    <row r="9" spans="2:5" x14ac:dyDescent="0.3">
      <c r="B9" t="s">
        <v>21</v>
      </c>
      <c r="C9" s="6">
        <f>SUM(Start:End!C9)</f>
        <v>148222.24</v>
      </c>
    </row>
    <row r="10" spans="2:5" x14ac:dyDescent="0.3">
      <c r="B10" t="s">
        <v>22</v>
      </c>
      <c r="C10" s="6">
        <f>SUM(Start:End!C10)</f>
        <v>94178.700000000012</v>
      </c>
    </row>
    <row r="11" spans="2:5" x14ac:dyDescent="0.3">
      <c r="B11" t="s">
        <v>23</v>
      </c>
      <c r="C11" s="6">
        <f>SUM(Start:End!C11)</f>
        <v>116732.67</v>
      </c>
    </row>
    <row r="12" spans="2:5" x14ac:dyDescent="0.3">
      <c r="B12" t="s">
        <v>24</v>
      </c>
      <c r="C12" s="6">
        <f>SUM(Start:End!C12)</f>
        <v>106353.04</v>
      </c>
    </row>
    <row r="13" spans="2:5" x14ac:dyDescent="0.3">
      <c r="B13" t="s">
        <v>25</v>
      </c>
      <c r="C13" s="6">
        <f>SUM(Start:End!C13)</f>
        <v>114842.44</v>
      </c>
    </row>
    <row r="15" spans="2:5" x14ac:dyDescent="0.3">
      <c r="B15" s="8" t="s">
        <v>27</v>
      </c>
      <c r="C15" s="12">
        <f>SUM(Start:End!C2:C13)</f>
        <v>1450524.0300000003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16D9-19BE-4A7D-AB85-C40F8A43EF09}">
  <dimension ref="B2:H16"/>
  <sheetViews>
    <sheetView workbookViewId="0">
      <selection activeCell="B2" sqref="B2"/>
    </sheetView>
  </sheetViews>
  <sheetFormatPr defaultRowHeight="14" x14ac:dyDescent="0.3"/>
  <cols>
    <col min="2" max="2" width="4.4140625" bestFit="1" customWidth="1"/>
    <col min="3" max="6" width="10.75" bestFit="1" customWidth="1"/>
    <col min="8" max="8" width="12.25" bestFit="1" customWidth="1"/>
  </cols>
  <sheetData>
    <row r="2" spans="2:8" x14ac:dyDescent="0.3">
      <c r="B2" t="s">
        <v>32</v>
      </c>
      <c r="C2" t="s">
        <v>28</v>
      </c>
      <c r="D2" t="s">
        <v>29</v>
      </c>
      <c r="E2" t="s">
        <v>30</v>
      </c>
      <c r="F2" t="s">
        <v>31</v>
      </c>
    </row>
    <row r="3" spans="2:8" x14ac:dyDescent="0.3">
      <c r="B3">
        <v>2</v>
      </c>
      <c r="C3" s="6" cm="1">
        <f t="array" aca="1" ref="C3" ca="1">INDIRECT(ADDRESS($B3,3,,,C$2))</f>
        <v>35598.06</v>
      </c>
      <c r="D3" s="6" cm="1">
        <f t="array" aca="1" ref="D3" ca="1">INDIRECT(ADDRESS($B3,3,,,D$2))</f>
        <v>17441.63</v>
      </c>
      <c r="E3" s="6" cm="1">
        <f t="array" aca="1" ref="E3" ca="1">INDIRECT(ADDRESS($B3,3,,,E$2))</f>
        <v>41769.32</v>
      </c>
      <c r="F3" s="6" cm="1">
        <f t="array" aca="1" ref="F3" ca="1">INDIRECT(ADDRESS($B3,3,,,F$2))</f>
        <v>17086.28</v>
      </c>
      <c r="H3" s="6">
        <f ca="1">SUM(C3:G3)</f>
        <v>111895.29000000001</v>
      </c>
    </row>
    <row r="4" spans="2:8" x14ac:dyDescent="0.3">
      <c r="B4">
        <v>3</v>
      </c>
      <c r="C4" s="6" cm="1">
        <f t="array" aca="1" ref="C4" ca="1">INDIRECT(ADDRESS($B4,3,,,C$2))</f>
        <v>43903.3</v>
      </c>
      <c r="D4" s="6" cm="1">
        <f t="array" aca="1" ref="D4" ca="1">INDIRECT(ADDRESS($B4,3,,,D$2))</f>
        <v>11253</v>
      </c>
      <c r="E4" s="6" cm="1">
        <f t="array" aca="1" ref="E4" ca="1">INDIRECT(ADDRESS($B4,3,,,E$2))</f>
        <v>26924.82</v>
      </c>
      <c r="F4" s="6" cm="1">
        <f t="array" aca="1" ref="F4" ca="1">INDIRECT(ADDRESS($B4,3,,,F$2))</f>
        <v>29857.77</v>
      </c>
      <c r="H4" s="6">
        <f ca="1">SUM(C4:G4)</f>
        <v>111938.89</v>
      </c>
    </row>
    <row r="5" spans="2:8" x14ac:dyDescent="0.3">
      <c r="B5">
        <v>4</v>
      </c>
      <c r="C5" s="6" cm="1">
        <f t="array" aca="1" ref="C5" ca="1">INDIRECT(ADDRESS($B5,3,,,C$2))</f>
        <v>37025.99</v>
      </c>
      <c r="D5" s="6" cm="1">
        <f t="array" aca="1" ref="D5" ca="1">INDIRECT(ADDRESS($B5,3,,,D$2))</f>
        <v>30027.919999999998</v>
      </c>
      <c r="E5" s="6" cm="1">
        <f t="array" aca="1" ref="E5" ca="1">INDIRECT(ADDRESS($B5,3,,,E$2))</f>
        <v>35173.300000000003</v>
      </c>
      <c r="F5" s="6" cm="1">
        <f t="array" aca="1" ref="F5" ca="1">INDIRECT(ADDRESS($B5,3,,,F$2))</f>
        <v>40700.5</v>
      </c>
      <c r="H5" s="6">
        <f ca="1">SUM(C5:G5)</f>
        <v>142927.71000000002</v>
      </c>
    </row>
    <row r="6" spans="2:8" x14ac:dyDescent="0.3">
      <c r="B6">
        <v>5</v>
      </c>
      <c r="C6" s="6" cm="1">
        <f t="array" aca="1" ref="C6" ca="1">INDIRECT(ADDRESS($B6,3,,,C$2))</f>
        <v>29183.77</v>
      </c>
      <c r="D6" s="6" cm="1">
        <f t="array" aca="1" ref="D6" ca="1">INDIRECT(ADDRESS($B6,3,,,D$2))</f>
        <v>18422.8</v>
      </c>
      <c r="E6" s="6" cm="1">
        <f t="array" aca="1" ref="E6" ca="1">INDIRECT(ADDRESS($B6,3,,,E$2))</f>
        <v>34222.28</v>
      </c>
      <c r="F6" s="6" cm="1">
        <f t="array" aca="1" ref="F6" ca="1">INDIRECT(ADDRESS($B6,3,,,F$2))</f>
        <v>13345.37</v>
      </c>
      <c r="H6" s="6">
        <f ca="1">SUM(C6:G6)</f>
        <v>95174.22</v>
      </c>
    </row>
    <row r="7" spans="2:8" x14ac:dyDescent="0.3">
      <c r="B7">
        <v>6</v>
      </c>
      <c r="C7" s="6" cm="1">
        <f t="array" aca="1" ref="C7" ca="1">INDIRECT(ADDRESS($B7,3,,,C$2))</f>
        <v>14321.95</v>
      </c>
      <c r="D7" s="6" cm="1">
        <f t="array" aca="1" ref="D7" ca="1">INDIRECT(ADDRESS($B7,3,,,D$2))</f>
        <v>38946.31</v>
      </c>
      <c r="E7" s="6" cm="1">
        <f t="array" aca="1" ref="E7" ca="1">INDIRECT(ADDRESS($B7,3,,,E$2))</f>
        <v>44231.34</v>
      </c>
      <c r="F7" s="6" cm="1">
        <f t="array" aca="1" ref="F7" ca="1">INDIRECT(ADDRESS($B7,3,,,F$2))</f>
        <v>43342.83</v>
      </c>
      <c r="H7" s="6">
        <f ca="1">SUM(C7:G7)</f>
        <v>140842.43</v>
      </c>
    </row>
    <row r="8" spans="2:8" x14ac:dyDescent="0.3">
      <c r="B8">
        <v>7</v>
      </c>
      <c r="C8" s="6" cm="1">
        <f t="array" aca="1" ref="C8" ca="1">INDIRECT(ADDRESS($B8,3,,,C$2))</f>
        <v>11566.38</v>
      </c>
      <c r="D8" s="6" cm="1">
        <f t="array" aca="1" ref="D8" ca="1">INDIRECT(ADDRESS($B8,3,,,D$2))</f>
        <v>25386.35</v>
      </c>
      <c r="E8" s="6" cm="1">
        <f t="array" aca="1" ref="E8" ca="1">INDIRECT(ADDRESS($B8,3,,,E$2))</f>
        <v>44035.56</v>
      </c>
      <c r="F8" s="6" cm="1">
        <f t="array" aca="1" ref="F8" ca="1">INDIRECT(ADDRESS($B8,3,,,F$2))</f>
        <v>36489.06</v>
      </c>
      <c r="H8" s="6">
        <f ca="1">SUM(C8:G8)</f>
        <v>117477.34999999999</v>
      </c>
    </row>
    <row r="9" spans="2:8" x14ac:dyDescent="0.3">
      <c r="B9">
        <v>8</v>
      </c>
      <c r="C9" s="6" cm="1">
        <f t="array" aca="1" ref="C9" ca="1">INDIRECT(ADDRESS($B9,3,,,C$2))</f>
        <v>20078.96</v>
      </c>
      <c r="D9" s="6" cm="1">
        <f t="array" aca="1" ref="D9" ca="1">INDIRECT(ADDRESS($B9,3,,,D$2))</f>
        <v>40000.400000000001</v>
      </c>
      <c r="E9" s="6" cm="1">
        <f t="array" aca="1" ref="E9" ca="1">INDIRECT(ADDRESS($B9,3,,,E$2))</f>
        <v>40622.93</v>
      </c>
      <c r="F9" s="6" cm="1">
        <f t="array" aca="1" ref="F9" ca="1">INDIRECT(ADDRESS($B9,3,,,F$2))</f>
        <v>49236.76</v>
      </c>
      <c r="H9" s="6">
        <f ca="1">SUM(C9:G9)</f>
        <v>149939.05000000002</v>
      </c>
    </row>
    <row r="10" spans="2:8" x14ac:dyDescent="0.3">
      <c r="B10">
        <v>9</v>
      </c>
      <c r="C10" s="6" cm="1">
        <f t="array" aca="1" ref="C10" ca="1">INDIRECT(ADDRESS($B10,3,,,C$2))</f>
        <v>29340.48</v>
      </c>
      <c r="D10" s="6" cm="1">
        <f t="array" aca="1" ref="D10" ca="1">INDIRECT(ADDRESS($B10,3,,,D$2))</f>
        <v>40696.629999999997</v>
      </c>
      <c r="E10" s="6" cm="1">
        <f t="array" aca="1" ref="E10" ca="1">INDIRECT(ADDRESS($B10,3,,,E$2))</f>
        <v>45484.1</v>
      </c>
      <c r="F10" s="6" cm="1">
        <f t="array" aca="1" ref="F10" ca="1">INDIRECT(ADDRESS($B10,3,,,F$2))</f>
        <v>32701.03</v>
      </c>
      <c r="H10" s="6">
        <f ca="1">SUM(C10:G10)</f>
        <v>148222.24</v>
      </c>
    </row>
    <row r="11" spans="2:8" x14ac:dyDescent="0.3">
      <c r="B11">
        <v>10</v>
      </c>
      <c r="C11" s="6" cm="1">
        <f t="array" aca="1" ref="C11" ca="1">INDIRECT(ADDRESS($B11,3,,,C$2))</f>
        <v>29590.43</v>
      </c>
      <c r="D11" s="6" cm="1">
        <f t="array" aca="1" ref="D11" ca="1">INDIRECT(ADDRESS($B11,3,,,D$2))</f>
        <v>13152.06</v>
      </c>
      <c r="E11" s="6" cm="1">
        <f t="array" aca="1" ref="E11" ca="1">INDIRECT(ADDRESS($B11,3,,,E$2))</f>
        <v>11378.59</v>
      </c>
      <c r="F11" s="6" cm="1">
        <f t="array" aca="1" ref="F11" ca="1">INDIRECT(ADDRESS($B11,3,,,F$2))</f>
        <v>40057.620000000003</v>
      </c>
      <c r="H11" s="6">
        <f ca="1">SUM(C11:G11)</f>
        <v>94178.700000000012</v>
      </c>
    </row>
    <row r="12" spans="2:8" x14ac:dyDescent="0.3">
      <c r="B12">
        <v>11</v>
      </c>
      <c r="C12" s="6" cm="1">
        <f t="array" aca="1" ref="C12" ca="1">INDIRECT(ADDRESS($B12,3,,,C$2))</f>
        <v>17289.39</v>
      </c>
      <c r="D12" s="6" cm="1">
        <f t="array" aca="1" ref="D12" ca="1">INDIRECT(ADDRESS($B12,3,,,D$2))</f>
        <v>43592.29</v>
      </c>
      <c r="E12" s="6" cm="1">
        <f t="array" aca="1" ref="E12" ca="1">INDIRECT(ADDRESS($B12,3,,,E$2))</f>
        <v>41968.51</v>
      </c>
      <c r="F12" s="6" cm="1">
        <f t="array" aca="1" ref="F12" ca="1">INDIRECT(ADDRESS($B12,3,,,F$2))</f>
        <v>13882.48</v>
      </c>
      <c r="H12" s="6">
        <f ca="1">SUM(C12:G12)</f>
        <v>116732.67</v>
      </c>
    </row>
    <row r="13" spans="2:8" x14ac:dyDescent="0.3">
      <c r="B13">
        <v>12</v>
      </c>
      <c r="C13" s="6" cm="1">
        <f t="array" aca="1" ref="C13" ca="1">INDIRECT(ADDRESS($B13,3,,,C$2))</f>
        <v>12700.49</v>
      </c>
      <c r="D13" s="6" cm="1">
        <f t="array" aca="1" ref="D13" ca="1">INDIRECT(ADDRESS($B13,3,,,D$2))</f>
        <v>44782.34</v>
      </c>
      <c r="E13" s="6" cm="1">
        <f t="array" aca="1" ref="E13" ca="1">INDIRECT(ADDRESS($B13,3,,,E$2))</f>
        <v>30108.51</v>
      </c>
      <c r="F13" s="6" cm="1">
        <f t="array" aca="1" ref="F13" ca="1">INDIRECT(ADDRESS($B13,3,,,F$2))</f>
        <v>18761.7</v>
      </c>
      <c r="H13" s="6">
        <f ca="1">SUM(C13:G13)</f>
        <v>106353.04</v>
      </c>
    </row>
    <row r="14" spans="2:8" x14ac:dyDescent="0.3">
      <c r="B14">
        <v>13</v>
      </c>
      <c r="C14" s="6" cm="1">
        <f t="array" aca="1" ref="C14" ca="1">INDIRECT(ADDRESS($B14,3,,,C$2))</f>
        <v>11765.54</v>
      </c>
      <c r="D14" s="6" cm="1">
        <f t="array" aca="1" ref="D14" ca="1">INDIRECT(ADDRESS($B14,3,,,D$2))</f>
        <v>45264.89</v>
      </c>
      <c r="E14" s="6" cm="1">
        <f t="array" aca="1" ref="E14" ca="1">INDIRECT(ADDRESS($B14,3,,,E$2))</f>
        <v>16922.16</v>
      </c>
      <c r="F14" s="6" cm="1">
        <f t="array" aca="1" ref="F14" ca="1">INDIRECT(ADDRESS($B14,3,,,F$2))</f>
        <v>40889.85</v>
      </c>
      <c r="H14" s="6">
        <f ca="1">SUM(C14:G14)</f>
        <v>114842.44</v>
      </c>
    </row>
    <row r="16" spans="2:8" x14ac:dyDescent="0.3">
      <c r="C16" s="6">
        <f ca="1">SUM(C3:C15)</f>
        <v>292364.74</v>
      </c>
      <c r="D16" s="6">
        <f ca="1">SUM(D3:D15)</f>
        <v>368966.62</v>
      </c>
      <c r="E16" s="6">
        <f ca="1">SUM(E3:E15)</f>
        <v>412841.42</v>
      </c>
      <c r="F16" s="6">
        <f ca="1">SUM(F3:F15)</f>
        <v>376351.24999999994</v>
      </c>
      <c r="H16" s="6">
        <f ca="1">SUM(C16:G16)</f>
        <v>1450524.03</v>
      </c>
    </row>
  </sheetData>
  <phoneticPr fontId="17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6FB2-5526-4119-9D32-BE8B8047BEB1}">
  <dimension ref="A1"/>
  <sheetViews>
    <sheetView workbookViewId="0"/>
  </sheetViews>
  <sheetFormatPr defaultRowHeight="14" x14ac:dyDescent="0.3"/>
  <sheetData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BAF5-6E25-46BF-B63E-7BDAFA48B9C0}">
  <dimension ref="B2:C13"/>
  <sheetViews>
    <sheetView workbookViewId="0">
      <selection activeCell="C2" sqref="C2"/>
    </sheetView>
  </sheetViews>
  <sheetFormatPr defaultRowHeight="14" x14ac:dyDescent="0.3"/>
  <cols>
    <col min="3" max="3" width="9.75" bestFit="1" customWidth="1"/>
  </cols>
  <sheetData>
    <row r="2" spans="2:3" x14ac:dyDescent="0.3">
      <c r="B2" t="s">
        <v>14</v>
      </c>
      <c r="C2" s="6">
        <v>35598.06</v>
      </c>
    </row>
    <row r="3" spans="2:3" x14ac:dyDescent="0.3">
      <c r="B3" t="s">
        <v>15</v>
      </c>
      <c r="C3" s="6">
        <v>43903.3</v>
      </c>
    </row>
    <row r="4" spans="2:3" x14ac:dyDescent="0.3">
      <c r="B4" t="s">
        <v>16</v>
      </c>
      <c r="C4" s="6">
        <v>37025.99</v>
      </c>
    </row>
    <row r="5" spans="2:3" x14ac:dyDescent="0.3">
      <c r="B5" t="s">
        <v>17</v>
      </c>
      <c r="C5" s="6">
        <v>29183.77</v>
      </c>
    </row>
    <row r="6" spans="2:3" x14ac:dyDescent="0.3">
      <c r="B6" t="s">
        <v>18</v>
      </c>
      <c r="C6" s="6">
        <v>14321.95</v>
      </c>
    </row>
    <row r="7" spans="2:3" x14ac:dyDescent="0.3">
      <c r="B7" t="s">
        <v>19</v>
      </c>
      <c r="C7" s="6">
        <v>11566.38</v>
      </c>
    </row>
    <row r="8" spans="2:3" x14ac:dyDescent="0.3">
      <c r="B8" t="s">
        <v>20</v>
      </c>
      <c r="C8" s="6">
        <v>20078.96</v>
      </c>
    </row>
    <row r="9" spans="2:3" x14ac:dyDescent="0.3">
      <c r="B9" t="s">
        <v>21</v>
      </c>
      <c r="C9" s="6">
        <v>29340.48</v>
      </c>
    </row>
    <row r="10" spans="2:3" x14ac:dyDescent="0.3">
      <c r="B10" t="s">
        <v>22</v>
      </c>
      <c r="C10" s="6">
        <v>29590.43</v>
      </c>
    </row>
    <row r="11" spans="2:3" x14ac:dyDescent="0.3">
      <c r="B11" t="s">
        <v>23</v>
      </c>
      <c r="C11" s="6">
        <v>17289.39</v>
      </c>
    </row>
    <row r="12" spans="2:3" x14ac:dyDescent="0.3">
      <c r="B12" t="s">
        <v>24</v>
      </c>
      <c r="C12" s="6">
        <v>12700.49</v>
      </c>
    </row>
    <row r="13" spans="2:3" x14ac:dyDescent="0.3">
      <c r="B13" t="s">
        <v>25</v>
      </c>
      <c r="C13" s="6">
        <v>11765.54</v>
      </c>
    </row>
  </sheetData>
  <phoneticPr fontId="17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A40A1-DFAA-41F1-810A-30105B7EEE91}">
  <dimension ref="B2:C13"/>
  <sheetViews>
    <sheetView workbookViewId="0">
      <selection activeCell="C2" sqref="C2"/>
    </sheetView>
  </sheetViews>
  <sheetFormatPr defaultRowHeight="14" x14ac:dyDescent="0.3"/>
  <cols>
    <col min="3" max="3" width="9.75" bestFit="1" customWidth="1"/>
  </cols>
  <sheetData>
    <row r="2" spans="2:3" x14ac:dyDescent="0.3">
      <c r="B2" t="s">
        <v>14</v>
      </c>
      <c r="C2" s="6">
        <v>17441.63</v>
      </c>
    </row>
    <row r="3" spans="2:3" x14ac:dyDescent="0.3">
      <c r="B3" t="s">
        <v>15</v>
      </c>
      <c r="C3" s="6">
        <v>11253</v>
      </c>
    </row>
    <row r="4" spans="2:3" x14ac:dyDescent="0.3">
      <c r="B4" t="s">
        <v>16</v>
      </c>
      <c r="C4" s="6">
        <v>30027.919999999998</v>
      </c>
    </row>
    <row r="5" spans="2:3" x14ac:dyDescent="0.3">
      <c r="B5" t="s">
        <v>17</v>
      </c>
      <c r="C5" s="6">
        <v>18422.8</v>
      </c>
    </row>
    <row r="6" spans="2:3" x14ac:dyDescent="0.3">
      <c r="B6" t="s">
        <v>18</v>
      </c>
      <c r="C6" s="6">
        <v>38946.31</v>
      </c>
    </row>
    <row r="7" spans="2:3" x14ac:dyDescent="0.3">
      <c r="B7" t="s">
        <v>19</v>
      </c>
      <c r="C7" s="6">
        <v>25386.35</v>
      </c>
    </row>
    <row r="8" spans="2:3" x14ac:dyDescent="0.3">
      <c r="B8" t="s">
        <v>20</v>
      </c>
      <c r="C8" s="6">
        <v>40000.400000000001</v>
      </c>
    </row>
    <row r="9" spans="2:3" x14ac:dyDescent="0.3">
      <c r="B9" t="s">
        <v>21</v>
      </c>
      <c r="C9" s="6">
        <v>40696.629999999997</v>
      </c>
    </row>
    <row r="10" spans="2:3" x14ac:dyDescent="0.3">
      <c r="B10" t="s">
        <v>22</v>
      </c>
      <c r="C10" s="6">
        <v>13152.06</v>
      </c>
    </row>
    <row r="11" spans="2:3" x14ac:dyDescent="0.3">
      <c r="B11" t="s">
        <v>23</v>
      </c>
      <c r="C11" s="6">
        <v>43592.29</v>
      </c>
    </row>
    <row r="12" spans="2:3" x14ac:dyDescent="0.3">
      <c r="B12" t="s">
        <v>24</v>
      </c>
      <c r="C12" s="6">
        <v>44782.34</v>
      </c>
    </row>
    <row r="13" spans="2:3" x14ac:dyDescent="0.3">
      <c r="B13" t="s">
        <v>25</v>
      </c>
      <c r="C13" s="6">
        <v>45264.89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03F0-53B2-412C-9F6F-8281B08F6557}">
  <dimension ref="B2:C13"/>
  <sheetViews>
    <sheetView workbookViewId="0">
      <selection activeCell="C2" sqref="C2"/>
    </sheetView>
  </sheetViews>
  <sheetFormatPr defaultRowHeight="14" x14ac:dyDescent="0.3"/>
  <cols>
    <col min="3" max="3" width="9.75" bestFit="1" customWidth="1"/>
  </cols>
  <sheetData>
    <row r="2" spans="2:3" x14ac:dyDescent="0.3">
      <c r="B2" t="s">
        <v>14</v>
      </c>
      <c r="C2" s="6">
        <v>41769.32</v>
      </c>
    </row>
    <row r="3" spans="2:3" x14ac:dyDescent="0.3">
      <c r="B3" t="s">
        <v>15</v>
      </c>
      <c r="C3" s="6">
        <v>26924.82</v>
      </c>
    </row>
    <row r="4" spans="2:3" x14ac:dyDescent="0.3">
      <c r="B4" t="s">
        <v>16</v>
      </c>
      <c r="C4" s="6">
        <v>35173.300000000003</v>
      </c>
    </row>
    <row r="5" spans="2:3" x14ac:dyDescent="0.3">
      <c r="B5" t="s">
        <v>17</v>
      </c>
      <c r="C5" s="6">
        <v>34222.28</v>
      </c>
    </row>
    <row r="6" spans="2:3" x14ac:dyDescent="0.3">
      <c r="B6" t="s">
        <v>18</v>
      </c>
      <c r="C6" s="6">
        <v>44231.34</v>
      </c>
    </row>
    <row r="7" spans="2:3" x14ac:dyDescent="0.3">
      <c r="B7" t="s">
        <v>19</v>
      </c>
      <c r="C7" s="6">
        <v>44035.56</v>
      </c>
    </row>
    <row r="8" spans="2:3" x14ac:dyDescent="0.3">
      <c r="B8" t="s">
        <v>20</v>
      </c>
      <c r="C8" s="6">
        <v>40622.93</v>
      </c>
    </row>
    <row r="9" spans="2:3" x14ac:dyDescent="0.3">
      <c r="B9" t="s">
        <v>21</v>
      </c>
      <c r="C9" s="6">
        <v>45484.1</v>
      </c>
    </row>
    <row r="10" spans="2:3" x14ac:dyDescent="0.3">
      <c r="B10" t="s">
        <v>22</v>
      </c>
      <c r="C10" s="6">
        <v>11378.59</v>
      </c>
    </row>
    <row r="11" spans="2:3" x14ac:dyDescent="0.3">
      <c r="B11" t="s">
        <v>23</v>
      </c>
      <c r="C11" s="6">
        <v>41968.51</v>
      </c>
    </row>
    <row r="12" spans="2:3" x14ac:dyDescent="0.3">
      <c r="B12" t="s">
        <v>24</v>
      </c>
      <c r="C12" s="6">
        <v>30108.51</v>
      </c>
    </row>
    <row r="13" spans="2:3" x14ac:dyDescent="0.3">
      <c r="B13" t="s">
        <v>25</v>
      </c>
      <c r="C13" s="6">
        <v>16922.16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FF8C-17BC-4782-BEA1-924E4B2DB812}">
  <dimension ref="B2:C13"/>
  <sheetViews>
    <sheetView workbookViewId="0">
      <selection activeCell="C2" sqref="C2"/>
    </sheetView>
  </sheetViews>
  <sheetFormatPr defaultRowHeight="14" x14ac:dyDescent="0.3"/>
  <cols>
    <col min="3" max="3" width="9.75" bestFit="1" customWidth="1"/>
  </cols>
  <sheetData>
    <row r="2" spans="2:3" x14ac:dyDescent="0.3">
      <c r="B2" t="s">
        <v>14</v>
      </c>
      <c r="C2" s="6">
        <v>17086.28</v>
      </c>
    </row>
    <row r="3" spans="2:3" x14ac:dyDescent="0.3">
      <c r="B3" t="s">
        <v>15</v>
      </c>
      <c r="C3" s="6">
        <v>29857.77</v>
      </c>
    </row>
    <row r="4" spans="2:3" x14ac:dyDescent="0.3">
      <c r="B4" t="s">
        <v>16</v>
      </c>
      <c r="C4" s="6">
        <v>40700.5</v>
      </c>
    </row>
    <row r="5" spans="2:3" x14ac:dyDescent="0.3">
      <c r="B5" t="s">
        <v>17</v>
      </c>
      <c r="C5" s="6">
        <v>13345.37</v>
      </c>
    </row>
    <row r="6" spans="2:3" x14ac:dyDescent="0.3">
      <c r="B6" t="s">
        <v>18</v>
      </c>
      <c r="C6" s="6">
        <v>43342.83</v>
      </c>
    </row>
    <row r="7" spans="2:3" x14ac:dyDescent="0.3">
      <c r="B7" t="s">
        <v>19</v>
      </c>
      <c r="C7" s="6">
        <v>36489.06</v>
      </c>
    </row>
    <row r="8" spans="2:3" x14ac:dyDescent="0.3">
      <c r="B8" t="s">
        <v>20</v>
      </c>
      <c r="C8" s="6">
        <v>49236.76</v>
      </c>
    </row>
    <row r="9" spans="2:3" x14ac:dyDescent="0.3">
      <c r="B9" t="s">
        <v>21</v>
      </c>
      <c r="C9" s="6">
        <v>32701.03</v>
      </c>
    </row>
    <row r="10" spans="2:3" x14ac:dyDescent="0.3">
      <c r="B10" t="s">
        <v>22</v>
      </c>
      <c r="C10" s="6">
        <v>40057.620000000003</v>
      </c>
    </row>
    <row r="11" spans="2:3" x14ac:dyDescent="0.3">
      <c r="B11" t="s">
        <v>23</v>
      </c>
      <c r="C11" s="6">
        <v>13882.48</v>
      </c>
    </row>
    <row r="12" spans="2:3" x14ac:dyDescent="0.3">
      <c r="B12" t="s">
        <v>24</v>
      </c>
      <c r="C12" s="6">
        <v>18761.7</v>
      </c>
    </row>
    <row r="13" spans="2:3" x14ac:dyDescent="0.3">
      <c r="B13" t="s">
        <v>25</v>
      </c>
      <c r="C13" s="6">
        <v>40889.85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5275-A70A-45D8-A06F-D2FB2B029F7E}">
  <dimension ref="A1"/>
  <sheetViews>
    <sheetView workbookViewId="0"/>
  </sheetViews>
  <sheetFormatPr defaultRowHeight="14" x14ac:dyDescent="0.3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Front sheet</vt:lpstr>
      <vt:lpstr>Inputs</vt:lpstr>
      <vt:lpstr>Time series inputs</vt:lpstr>
      <vt:lpstr>Departmental spending - summary</vt:lpstr>
      <vt:lpstr>Spending summary (alternate)</vt:lpstr>
      <vt:lpstr>Start</vt:lpstr>
      <vt:lpstr>Dept 1</vt:lpstr>
      <vt:lpstr>Dept 2</vt:lpstr>
      <vt:lpstr>Dept 3</vt:lpstr>
      <vt:lpstr>Dept 4</vt:lpstr>
      <vt:lpstr>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Lyford-Tilley</dc:creator>
  <cp:lastModifiedBy>David Lyford-Tilley</cp:lastModifiedBy>
  <cp:lastPrinted>2021-07-21T14:40:39Z</cp:lastPrinted>
  <dcterms:created xsi:type="dcterms:W3CDTF">2020-03-25T17:57:53Z</dcterms:created>
  <dcterms:modified xsi:type="dcterms:W3CDTF">2021-12-21T13:18:21Z</dcterms:modified>
</cp:coreProperties>
</file>