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ENT\tip 456\"/>
    </mc:Choice>
  </mc:AlternateContent>
  <xr:revisionPtr revIDLastSave="0" documentId="8_{D1BF2D23-72DF-4B53-A4D8-F71360CF4CF5}" xr6:coauthVersionLast="47" xr6:coauthVersionMax="47" xr10:uidLastSave="{00000000-0000-0000-0000-000000000000}"/>
  <bookViews>
    <workbookView xWindow="-120" yWindow="-120" windowWidth="29040" windowHeight="15840" xr2:uid="{987A78DB-D91F-4FAE-8216-173F2400873A}"/>
  </bookViews>
  <sheets>
    <sheet name="Template" sheetId="1" r:id="rId1"/>
    <sheet name="Visual" sheetId="6" r:id="rId2"/>
  </sheets>
  <definedNames>
    <definedName name="Drawdown_period_start">Template!$C$14</definedName>
    <definedName name="Final_Repayment_Date">Template!$C$15</definedName>
    <definedName name="Interest_rate">Template!$C$17</definedName>
    <definedName name="Loan_amount">Template!$C$13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4" i="1" l="1"/>
  <c r="E3" i="1"/>
  <c r="E4" i="1" l="1"/>
  <c r="D9" i="1"/>
  <c r="F3" i="1"/>
  <c r="G3" i="1" l="1"/>
  <c r="F8" i="1"/>
  <c r="F4" i="1"/>
  <c r="E8" i="1"/>
  <c r="G4" i="1" l="1"/>
  <c r="G8" i="1"/>
  <c r="H3" i="1"/>
  <c r="H4" i="1" l="1"/>
  <c r="I3" i="1"/>
  <c r="H8" i="1"/>
  <c r="I4" i="1" l="1"/>
  <c r="I8" i="1"/>
  <c r="J3" i="1"/>
  <c r="J4" i="1" l="1"/>
  <c r="K3" i="1"/>
  <c r="J8" i="1"/>
  <c r="K4" i="1" l="1"/>
  <c r="L3" i="1"/>
  <c r="K8" i="1"/>
  <c r="L4" i="1" l="1"/>
  <c r="L8" i="1"/>
  <c r="M3" i="1"/>
  <c r="M8" i="1" l="1"/>
  <c r="M4" i="1"/>
  <c r="C15" i="1" l="1"/>
  <c r="M5" i="1"/>
  <c r="L5" i="1" s="1"/>
  <c r="K5" i="1" s="1"/>
  <c r="J5" i="1" l="1"/>
  <c r="I5" i="1" l="1"/>
  <c r="H5" i="1" l="1"/>
  <c r="G5" i="1" l="1"/>
  <c r="F5" i="1" l="1"/>
  <c r="E5" i="1" l="1"/>
  <c r="D5" i="1" s="1"/>
  <c r="D10" i="1" l="1"/>
  <c r="D11" i="1" s="1"/>
  <c r="E7" i="1" s="1"/>
  <c r="E9" i="1" s="1"/>
  <c r="E10" i="1" l="1"/>
  <c r="E11" i="1" s="1"/>
  <c r="F7" i="1" s="1"/>
  <c r="F9" i="1" l="1"/>
  <c r="F10" i="1"/>
  <c r="F11" i="1" l="1"/>
  <c r="G7" i="1" s="1"/>
  <c r="G9" i="1" s="1"/>
  <c r="G10" i="1" l="1"/>
  <c r="G11" i="1" s="1"/>
  <c r="H7" i="1" s="1"/>
  <c r="H9" i="1" l="1"/>
  <c r="H10" i="1"/>
  <c r="H11" i="1" s="1"/>
  <c r="I7" i="1" s="1"/>
  <c r="I9" i="1" l="1"/>
  <c r="I10" i="1"/>
  <c r="I11" i="1" l="1"/>
  <c r="J7" i="1" s="1"/>
  <c r="J9" i="1" s="1"/>
  <c r="J10" i="1" l="1"/>
  <c r="J11" i="1" s="1"/>
  <c r="K7" i="1" s="1"/>
  <c r="K9" i="1" l="1"/>
  <c r="K10" i="1"/>
  <c r="K11" i="1" l="1"/>
  <c r="L7" i="1" s="1"/>
  <c r="L9" i="1" s="1"/>
  <c r="L10" i="1" l="1"/>
  <c r="L11" i="1" s="1"/>
  <c r="M7" i="1" s="1"/>
  <c r="M9" i="1" s="1"/>
  <c r="M10" i="1" l="1"/>
  <c r="M1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15B937-2ED4-4073-922E-01FA3BEBBF21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  <connection id="2" xr16:uid="{E0303D54-EBD6-4C14-B9C4-92599BBAE524}" keepAlive="1" name="Query - Table1 (2)" description="Connection to the 'Table1 (2)' query in the workbook." type="5" refreshedVersion="0" background="1">
    <dbPr connection="Provider=Microsoft.Mashup.OleDb.1;Data Source=$Workbook$;Location=&quot;Table1 (2)&quot;;Extended Properties=&quot;&quot;" command="SELECT * FROM [Table1 (2)]"/>
  </connection>
</connections>
</file>

<file path=xl/sharedStrings.xml><?xml version="1.0" encoding="utf-8"?>
<sst xmlns="http://schemas.openxmlformats.org/spreadsheetml/2006/main" count="16" uniqueCount="15">
  <si>
    <t>Period Start Date</t>
  </si>
  <si>
    <t>Period End Date</t>
  </si>
  <si>
    <t>Periods remaining flag</t>
  </si>
  <si>
    <t>Opening Balance</t>
  </si>
  <si>
    <t>Drawdowns</t>
  </si>
  <si>
    <t>Cash flow</t>
  </si>
  <si>
    <t>Interest</t>
  </si>
  <si>
    <t>P&amp;L</t>
  </si>
  <si>
    <t xml:space="preserve">Repayments </t>
  </si>
  <si>
    <t>Closing Balance</t>
  </si>
  <si>
    <t>Balance Sheet</t>
  </si>
  <si>
    <t>Loan amount</t>
  </si>
  <si>
    <t xml:space="preserve">Loan draw down period start </t>
  </si>
  <si>
    <t>Final repayment date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</si>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</sst>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6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0" applyFont="1"/>
    <xf numFmtId="15" fontId="4" fillId="2" borderId="0" xfId="0" applyNumberFormat="1" applyFont="1" applyFill="1"/>
    <xf numFmtId="164" fontId="3" fillId="0" borderId="0" xfId="1" applyNumberFormat="1" applyFont="1"/>
    <xf numFmtId="0" fontId="5" fillId="0" borderId="0" xfId="0" applyFont="1" applyAlignment="1">
      <alignment horizontal="left"/>
    </xf>
    <xf numFmtId="164" fontId="3" fillId="0" borderId="1" xfId="1" applyNumberFormat="1" applyFont="1" applyBorder="1"/>
    <xf numFmtId="3" fontId="6" fillId="3" borderId="2" xfId="0" applyNumberFormat="1" applyFont="1" applyFill="1" applyBorder="1" applyAlignment="1">
      <alignment horizontal="center"/>
    </xf>
    <xf numFmtId="15" fontId="6" fillId="3" borderId="2" xfId="0" applyNumberFormat="1" applyFont="1" applyFill="1" applyBorder="1" applyAlignment="1">
      <alignment horizontal="center"/>
    </xf>
    <xf numFmtId="0" fontId="6" fillId="0" borderId="0" xfId="0" applyFont="1"/>
    <xf numFmtId="9" fontId="6" fillId="3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5" fontId="4" fillId="2" borderId="5" xfId="0" applyNumberFormat="1" applyFont="1" applyFill="1" applyBorder="1"/>
    <xf numFmtId="0" fontId="7" fillId="0" borderId="0" xfId="0" applyFont="1"/>
    <xf numFmtId="164" fontId="7" fillId="0" borderId="0" xfId="1" applyNumberFormat="1" applyFont="1"/>
    <xf numFmtId="164" fontId="7" fillId="4" borderId="0" xfId="1" applyNumberFormat="1" applyFont="1" applyFill="1" applyBorder="1"/>
    <xf numFmtId="164" fontId="3" fillId="0" borderId="0" xfId="1" applyNumberFormat="1" applyFont="1" applyBorder="1"/>
    <xf numFmtId="14" fontId="3" fillId="0" borderId="0" xfId="0" applyNumberFormat="1" applyFont="1"/>
  </cellXfs>
  <cellStyles count="3">
    <cellStyle name="Comma" xfId="1" builtinId="3"/>
    <cellStyle name="Normal" xfId="0" builtinId="0"/>
    <cellStyle name="Normal 2" xfId="2" xr:uid="{DAEF7B58-CCE7-4F26-A412-E05A4823FA51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3403324584427"/>
          <c:y val="5.3206109652960035E-2"/>
          <c:w val="0.84732152230971125"/>
          <c:h val="0.73577136191309422"/>
        </c:manualLayout>
      </c:layout>
      <c:barChart>
        <c:barDir val="col"/>
        <c:grouping val="stacked"/>
        <c:varyColors val="0"/>
        <c:ser>
          <c:idx val="0"/>
          <c:order val="0"/>
          <c:tx>
            <c:v>Interest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Template!$D$9:$M$9</c:f>
              <c:numCache>
                <c:formatCode>_-* #,##0_-;\-* #,##0_-;_-* "-"??_-;_-@_-</c:formatCode>
                <c:ptCount val="10"/>
                <c:pt idx="0">
                  <c:v>151.23287671232876</c:v>
                </c:pt>
                <c:pt idx="1">
                  <c:v>134.8749925585914</c:v>
                </c:pt>
                <c:pt idx="2">
                  <c:v>122.76024240465344</c:v>
                </c:pt>
                <c:pt idx="3">
                  <c:v>107.03297800087488</c:v>
                </c:pt>
                <c:pt idx="4">
                  <c:v>93.430705511086359</c:v>
                </c:pt>
                <c:pt idx="5">
                  <c:v>77.15848432508578</c:v>
                </c:pt>
                <c:pt idx="6">
                  <c:v>63.209747367291889</c:v>
                </c:pt>
                <c:pt idx="7">
                  <c:v>46.98258712202626</c:v>
                </c:pt>
                <c:pt idx="8">
                  <c:v>32.075381499143795</c:v>
                </c:pt>
                <c:pt idx="9">
                  <c:v>15.894605427810019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7-4FEC-94DD-EF5E84B39F1B}"/>
            </c:ext>
          </c:extLst>
        </c:ser>
        <c:ser>
          <c:idx val="2"/>
          <c:order val="1"/>
          <c:tx>
            <c:v>Principal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(Template!$D$8,Template!$E$7:$M$7)</c:f>
              <c:numCache>
                <c:formatCode>_-* #,##0_-;\-* #,##0_-;_-* "-"??_-;_-@_-</c:formatCode>
                <c:ptCount val="10"/>
                <c:pt idx="0">
                  <c:v>10000</c:v>
                </c:pt>
                <c:pt idx="1">
                  <c:v>9066.1827410471215</c:v>
                </c:pt>
                <c:pt idx="2">
                  <c:v>8117.2986372642226</c:v>
                </c:pt>
                <c:pt idx="3">
                  <c:v>7155.1349762489617</c:v>
                </c:pt>
                <c:pt idx="4">
                  <c:v>6177.9361433961094</c:v>
                </c:pt>
                <c:pt idx="5">
                  <c:v>5186.5279518704065</c:v>
                </c:pt>
                <c:pt idx="6">
                  <c:v>4179.6300342502791</c:v>
                </c:pt>
                <c:pt idx="7">
                  <c:v>3158.1297052559084</c:v>
                </c:pt>
                <c:pt idx="8">
                  <c:v>2120.9264940557041</c:v>
                </c:pt>
                <c:pt idx="9">
                  <c:v>1068.4219118141173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1-41D7-8DAD-C1C3E535B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569887"/>
        <c:axId val="1713570719"/>
      </c:barChart>
      <c:catAx>
        <c:axId val="1713569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570719"/>
        <c:crosses val="autoZero"/>
        <c:auto val="1"/>
        <c:lblAlgn val="ctr"/>
        <c:lblOffset val="100"/>
        <c:noMultiLvlLbl val="0"/>
      </c:catAx>
      <c:valAx>
        <c:axId val="171357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56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270808</xdr:colOff>
      <xdr:row>28</xdr:row>
      <xdr:rowOff>9338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C193A586-9DD4-4E58-A942-C77940AB0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ABA9-B5C1-40FC-9D0E-6B60CE5177FB}">
  <dimension ref="B2:Q19"/>
  <sheetViews>
    <sheetView showGridLines="0" tabSelected="1" zoomScaleNormal="100" workbookViewId="0">
      <selection activeCell="D21" sqref="D21"/>
    </sheetView>
  </sheetViews>
  <sheetFormatPr defaultColWidth="8.625" defaultRowHeight="15" x14ac:dyDescent="0.25"/>
  <cols>
    <col min="1" max="1" width="8.625" style="1"/>
    <col min="2" max="2" width="31.5" style="1" customWidth="1"/>
    <col min="3" max="3" width="40" style="1" bestFit="1" customWidth="1"/>
    <col min="4" max="4" width="9.75" style="1" bestFit="1" customWidth="1"/>
    <col min="5" max="5" width="11.625" style="1" customWidth="1"/>
    <col min="6" max="6" width="10.625" style="1" customWidth="1"/>
    <col min="7" max="12" width="9.75" style="1" bestFit="1" customWidth="1"/>
    <col min="13" max="16" width="8.625" style="1"/>
    <col min="17" max="17" width="9.25" style="1" bestFit="1" customWidth="1"/>
    <col min="18" max="16384" width="8.625" style="1"/>
  </cols>
  <sheetData>
    <row r="2" spans="2:17" x14ac:dyDescent="0.25">
      <c r="D2" s="11"/>
    </row>
    <row r="3" spans="2:17" x14ac:dyDescent="0.25">
      <c r="B3" s="1" t="s">
        <v>0</v>
      </c>
      <c r="C3" s="10"/>
      <c r="D3" s="12">
        <v>44743</v>
      </c>
      <c r="E3" s="2">
        <f>EDATE(D3,6)</f>
        <v>44927</v>
      </c>
      <c r="F3" s="2">
        <f t="shared" ref="F3:M3" si="0">EDATE(E3,6)</f>
        <v>45108</v>
      </c>
      <c r="G3" s="2">
        <f t="shared" si="0"/>
        <v>45292</v>
      </c>
      <c r="H3" s="2">
        <f t="shared" si="0"/>
        <v>45474</v>
      </c>
      <c r="I3" s="2">
        <f t="shared" si="0"/>
        <v>45658</v>
      </c>
      <c r="J3" s="2">
        <f t="shared" si="0"/>
        <v>45839</v>
      </c>
      <c r="K3" s="2">
        <f t="shared" si="0"/>
        <v>46023</v>
      </c>
      <c r="L3" s="2">
        <f t="shared" si="0"/>
        <v>46204</v>
      </c>
      <c r="M3" s="2">
        <f t="shared" si="0"/>
        <v>46388</v>
      </c>
    </row>
    <row r="4" spans="2:17" x14ac:dyDescent="0.25">
      <c r="B4" s="1" t="s">
        <v>1</v>
      </c>
      <c r="D4" s="2">
        <f>EOMONTH(D3,5)</f>
        <v>44926</v>
      </c>
      <c r="E4" s="2">
        <f t="shared" ref="E4:M4" si="1">EOMONTH(E3,5)</f>
        <v>45107</v>
      </c>
      <c r="F4" s="2">
        <f t="shared" si="1"/>
        <v>45291</v>
      </c>
      <c r="G4" s="2">
        <f t="shared" si="1"/>
        <v>45473</v>
      </c>
      <c r="H4" s="2">
        <f t="shared" si="1"/>
        <v>45657</v>
      </c>
      <c r="I4" s="2">
        <f t="shared" si="1"/>
        <v>45838</v>
      </c>
      <c r="J4" s="2">
        <f t="shared" si="1"/>
        <v>46022</v>
      </c>
      <c r="K4" s="2">
        <f t="shared" si="1"/>
        <v>46203</v>
      </c>
      <c r="L4" s="2">
        <f t="shared" si="1"/>
        <v>46387</v>
      </c>
      <c r="M4" s="2">
        <f t="shared" si="1"/>
        <v>46568</v>
      </c>
    </row>
    <row r="5" spans="2:17" x14ac:dyDescent="0.25">
      <c r="B5" s="1" t="s">
        <v>2</v>
      </c>
      <c r="D5" s="3">
        <f>IF(D4=C15,1,E5+1)</f>
        <v>10</v>
      </c>
      <c r="E5" s="3">
        <f t="shared" ref="E5:M5" si="2">IF(E4=D15,1,F5+1)</f>
        <v>9</v>
      </c>
      <c r="F5" s="3">
        <f t="shared" si="2"/>
        <v>8</v>
      </c>
      <c r="G5" s="3">
        <f t="shared" si="2"/>
        <v>7</v>
      </c>
      <c r="H5" s="3">
        <f t="shared" si="2"/>
        <v>6</v>
      </c>
      <c r="I5" s="3">
        <f t="shared" si="2"/>
        <v>5</v>
      </c>
      <c r="J5" s="3">
        <f t="shared" si="2"/>
        <v>4</v>
      </c>
      <c r="K5" s="3">
        <f t="shared" si="2"/>
        <v>3</v>
      </c>
      <c r="L5" s="3">
        <f t="shared" si="2"/>
        <v>2</v>
      </c>
      <c r="M5" s="3">
        <f t="shared" si="2"/>
        <v>1</v>
      </c>
    </row>
    <row r="6" spans="2:17" x14ac:dyDescent="0.25">
      <c r="D6" s="3"/>
      <c r="E6" s="3"/>
      <c r="F6" s="3"/>
      <c r="G6" s="3"/>
      <c r="H6" s="3"/>
      <c r="I6" s="3"/>
      <c r="J6" s="3"/>
      <c r="K6" s="3"/>
      <c r="L6" s="3"/>
    </row>
    <row r="7" spans="2:17" x14ac:dyDescent="0.25">
      <c r="B7" s="1" t="s">
        <v>3</v>
      </c>
      <c r="D7" s="3">
        <v>0</v>
      </c>
      <c r="E7" s="3">
        <f t="shared" ref="E7:M7" si="3">D11</f>
        <v>9066.1827410471215</v>
      </c>
      <c r="F7" s="3">
        <f>E11</f>
        <v>8117.2986372642226</v>
      </c>
      <c r="G7" s="3">
        <f t="shared" si="3"/>
        <v>7155.1349762489617</v>
      </c>
      <c r="H7" s="3">
        <f t="shared" si="3"/>
        <v>6177.9361433961094</v>
      </c>
      <c r="I7" s="3">
        <f t="shared" si="3"/>
        <v>5186.5279518704065</v>
      </c>
      <c r="J7" s="3">
        <f t="shared" si="3"/>
        <v>4179.6300342502791</v>
      </c>
      <c r="K7" s="3">
        <f t="shared" si="3"/>
        <v>3158.1297052559084</v>
      </c>
      <c r="L7" s="3">
        <f t="shared" si="3"/>
        <v>2120.9264940557041</v>
      </c>
      <c r="M7" s="3">
        <f t="shared" si="3"/>
        <v>1068.4219118141173</v>
      </c>
    </row>
    <row r="8" spans="2:17" x14ac:dyDescent="0.25">
      <c r="B8" s="1" t="s">
        <v>4</v>
      </c>
      <c r="C8" s="4" t="s">
        <v>5</v>
      </c>
      <c r="D8" s="3">
        <f t="shared" ref="D8:M8" si="4">IF(D3=Drawdown_period_start,Loan_amount,0)</f>
        <v>10000</v>
      </c>
      <c r="E8" s="3">
        <f t="shared" si="4"/>
        <v>0</v>
      </c>
      <c r="F8" s="3">
        <f t="shared" si="4"/>
        <v>0</v>
      </c>
      <c r="G8" s="3">
        <f t="shared" si="4"/>
        <v>0</v>
      </c>
      <c r="H8" s="3">
        <f t="shared" si="4"/>
        <v>0</v>
      </c>
      <c r="I8" s="3">
        <f t="shared" si="4"/>
        <v>0</v>
      </c>
      <c r="J8" s="3">
        <f t="shared" si="4"/>
        <v>0</v>
      </c>
      <c r="K8" s="3">
        <f t="shared" si="4"/>
        <v>0</v>
      </c>
      <c r="L8" s="3">
        <f t="shared" si="4"/>
        <v>0</v>
      </c>
      <c r="M8" s="3">
        <f t="shared" si="4"/>
        <v>0</v>
      </c>
      <c r="Q8" s="17"/>
    </row>
    <row r="9" spans="2:17" x14ac:dyDescent="0.25">
      <c r="B9" s="1" t="s">
        <v>6</v>
      </c>
      <c r="C9" s="4" t="s">
        <v>7</v>
      </c>
      <c r="D9" s="14">
        <f>SUM(D7:D8)*Interest_rate*(D4-D3+1)/365</f>
        <v>151.23287671232876</v>
      </c>
      <c r="E9" s="14">
        <f t="shared" ref="E9:M9" si="5">SUM(E7:E8)*Interest_rate*(E4-E3+1)/365</f>
        <v>134.8749925585914</v>
      </c>
      <c r="F9" s="14">
        <f t="shared" si="5"/>
        <v>122.76024240465344</v>
      </c>
      <c r="G9" s="14">
        <f t="shared" si="5"/>
        <v>107.03297800087488</v>
      </c>
      <c r="H9" s="14">
        <f t="shared" si="5"/>
        <v>93.430705511086359</v>
      </c>
      <c r="I9" s="14">
        <f t="shared" si="5"/>
        <v>77.15848432508578</v>
      </c>
      <c r="J9" s="14">
        <f t="shared" si="5"/>
        <v>63.209747367291889</v>
      </c>
      <c r="K9" s="14">
        <f t="shared" si="5"/>
        <v>46.98258712202626</v>
      </c>
      <c r="L9" s="14">
        <f t="shared" si="5"/>
        <v>32.075381499143795</v>
      </c>
      <c r="M9" s="14">
        <f t="shared" si="5"/>
        <v>15.894605427810019</v>
      </c>
    </row>
    <row r="10" spans="2:17" x14ac:dyDescent="0.25">
      <c r="B10" s="1" t="s">
        <v>8</v>
      </c>
      <c r="C10" s="4" t="s">
        <v>5</v>
      </c>
      <c r="D10" s="15">
        <f>PMT(Interest_rate*(D4-D3+1)/365,D5,SUM(D7:D8))</f>
        <v>-1085.0501356652071</v>
      </c>
      <c r="E10" s="15">
        <f t="shared" ref="E10:M10" si="6">PMT($C$17*(E4-E3+1)/365,E5,SUM(E7:E8))</f>
        <v>-1083.7590963414893</v>
      </c>
      <c r="F10" s="15">
        <f t="shared" si="6"/>
        <v>-1084.9239034199138</v>
      </c>
      <c r="G10" s="15">
        <f t="shared" si="6"/>
        <v>-1084.231810853727</v>
      </c>
      <c r="H10" s="15">
        <f t="shared" si="6"/>
        <v>-1084.8388970367896</v>
      </c>
      <c r="I10" s="15">
        <f t="shared" si="6"/>
        <v>-1084.0564019452133</v>
      </c>
      <c r="J10" s="15">
        <f t="shared" si="6"/>
        <v>-1084.7100763616627</v>
      </c>
      <c r="K10" s="15">
        <f t="shared" si="6"/>
        <v>-1084.185798322231</v>
      </c>
      <c r="L10" s="15">
        <f t="shared" si="6"/>
        <v>-1084.5799637407308</v>
      </c>
      <c r="M10" s="15">
        <f t="shared" si="6"/>
        <v>-1084.3165172419274</v>
      </c>
    </row>
    <row r="11" spans="2:17" ht="15.75" thickBot="1" x14ac:dyDescent="0.3">
      <c r="B11" s="1" t="s">
        <v>9</v>
      </c>
      <c r="C11" s="4" t="s">
        <v>10</v>
      </c>
      <c r="D11" s="5">
        <f>SUM(D7:D10)</f>
        <v>9066.1827410471215</v>
      </c>
      <c r="E11" s="5">
        <f t="shared" ref="E11:M11" si="7">SUM(E7:E10)</f>
        <v>8117.2986372642226</v>
      </c>
      <c r="F11" s="5">
        <f t="shared" si="7"/>
        <v>7155.1349762489617</v>
      </c>
      <c r="G11" s="5">
        <f t="shared" si="7"/>
        <v>6177.9361433961094</v>
      </c>
      <c r="H11" s="5">
        <f t="shared" si="7"/>
        <v>5186.5279518704065</v>
      </c>
      <c r="I11" s="5">
        <f t="shared" si="7"/>
        <v>4179.6300342502791</v>
      </c>
      <c r="J11" s="5">
        <f t="shared" si="7"/>
        <v>3158.1297052559084</v>
      </c>
      <c r="K11" s="5">
        <f t="shared" si="7"/>
        <v>2120.9264940557041</v>
      </c>
      <c r="L11" s="5">
        <f t="shared" si="7"/>
        <v>1068.4219118141173</v>
      </c>
      <c r="M11" s="5">
        <f t="shared" si="7"/>
        <v>0</v>
      </c>
    </row>
    <row r="12" spans="2:17" ht="16.5" thickTop="1" thickBot="1" x14ac:dyDescent="0.3">
      <c r="D12" s="3"/>
      <c r="E12" s="3"/>
      <c r="F12" s="3"/>
      <c r="G12" s="3"/>
      <c r="H12" s="3"/>
      <c r="I12" s="3"/>
      <c r="J12" s="3"/>
      <c r="K12" s="3"/>
      <c r="L12" s="3"/>
    </row>
    <row r="13" spans="2:17" ht="15.75" thickBot="1" x14ac:dyDescent="0.3">
      <c r="B13" s="1" t="s">
        <v>11</v>
      </c>
      <c r="C13" s="6">
        <v>10000</v>
      </c>
      <c r="D13" s="3"/>
      <c r="E13" s="3"/>
      <c r="F13" s="3"/>
      <c r="G13" s="3"/>
      <c r="H13" s="3"/>
      <c r="I13" s="3"/>
      <c r="J13" s="3"/>
      <c r="K13" s="3"/>
      <c r="L13" s="3"/>
    </row>
    <row r="14" spans="2:17" ht="15.75" thickBot="1" x14ac:dyDescent="0.3">
      <c r="B14" s="1" t="s">
        <v>12</v>
      </c>
      <c r="C14" s="7">
        <v>44743</v>
      </c>
    </row>
    <row r="15" spans="2:17" ht="15.75" thickBot="1" x14ac:dyDescent="0.3">
      <c r="B15" s="13" t="s">
        <v>13</v>
      </c>
      <c r="C15" s="7">
        <f>M4</f>
        <v>46568</v>
      </c>
    </row>
    <row r="16" spans="2:17" ht="15.75" thickBot="1" x14ac:dyDescent="0.3">
      <c r="B16" s="13"/>
      <c r="C16" s="8"/>
    </row>
    <row r="17" spans="2:5" ht="15.75" thickBot="1" x14ac:dyDescent="0.3">
      <c r="B17" s="13" t="s">
        <v>14</v>
      </c>
      <c r="C17" s="9">
        <v>0.03</v>
      </c>
    </row>
    <row r="19" spans="2:5" x14ac:dyDescent="0.25">
      <c r="E19" s="10"/>
    </row>
  </sheetData>
  <dataValidations disablePrompts="1" count="2">
    <dataValidation type="date" allowBlank="1" showInputMessage="1" showErrorMessage="1" sqref="G16" xr:uid="{3C32A2A7-6845-42C8-9C82-7154A740C83E}">
      <formula1>44743</formula1>
      <formula2>46568</formula2>
    </dataValidation>
    <dataValidation type="list" allowBlank="1" showInputMessage="1" showErrorMessage="1" sqref="C14" xr:uid="{2EF9C4BA-9F2B-489E-8172-14456CE10556}">
      <formula1>$D$3:$M$3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1B2D-EF51-46B7-87A0-10EAC6AA1B7D}">
  <dimension ref="L35:V35"/>
  <sheetViews>
    <sheetView showGridLines="0" zoomScaleNormal="100" workbookViewId="0">
      <selection activeCell="L18" sqref="L18"/>
    </sheetView>
  </sheetViews>
  <sheetFormatPr defaultRowHeight="14.25" x14ac:dyDescent="0.2"/>
  <cols>
    <col min="2" max="2" width="22.125" customWidth="1"/>
    <col min="3" max="3" width="18.75" customWidth="1"/>
  </cols>
  <sheetData>
    <row r="35" spans="12:22" ht="15" x14ac:dyDescent="0.25"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ca37cab97284e5f861d76a6b10e7e7e xmlns="08ae26e9-8702-4fb1-a1a2-d8e696cdafe5">
      <Terms xmlns="http://schemas.microsoft.com/office/infopath/2007/PartnerControls"/>
    </bca37cab97284e5f861d76a6b10e7e7e>
    <a5ql xmlns="2006b627-b0e0-436d-9273-616fa4323cd9" xsi:nil="true"/>
    <TaxCatchAll xmlns="02f7551b-8ef5-4b97-a1aa-577a3e47bb8e" xsi:nil="true"/>
    <Contents xmlns="2006b627-b0e0-436d-9273-616fa4323cd9" xsi:nil="true"/>
    <lcf76f155ced4ddcb4097134ff3c332f xmlns="2006b627-b0e0-436d-9273-616fa4323cd9">
      <Terms xmlns="http://schemas.microsoft.com/office/infopath/2007/PartnerControls"/>
    </lcf76f155ced4ddcb4097134ff3c332f>
    <_DCDateCreated xmlns="http://schemas.microsoft.com/sharepoint/v3/fields" xsi:nil="true"/>
    <SharedWithUsers xmlns="08ae26e9-8702-4fb1-a1a2-d8e696cdafe5">
      <UserInfo>
        <DisplayName>Bani Lamba</DisplayName>
        <AccountId>29080</AccountId>
        <AccountType/>
      </UserInfo>
      <UserInfo>
        <DisplayName>Ian Pay</DisplayName>
        <AccountId>28074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FFE0D7A33C9419588EBBCBF169C8F" ma:contentTypeVersion="21" ma:contentTypeDescription="Create a new document." ma:contentTypeScope="" ma:versionID="fb5523317d970f915aaff50c7124bb92">
  <xsd:schema xmlns:xsd="http://www.w3.org/2001/XMLSchema" xmlns:xs="http://www.w3.org/2001/XMLSchema" xmlns:p="http://schemas.microsoft.com/office/2006/metadata/properties" xmlns:ns2="02f7551b-8ef5-4b97-a1aa-577a3e47bb8e" xmlns:ns3="08ae26e9-8702-4fb1-a1a2-d8e696cdafe5" xmlns:ns4="2006b627-b0e0-436d-9273-616fa4323cd9" xmlns:ns5="http://schemas.microsoft.com/sharepoint/v3/fields" targetNamespace="http://schemas.microsoft.com/office/2006/metadata/properties" ma:root="true" ma:fieldsID="e318feec320419ed7144bc47f790b39f" ns2:_="" ns3:_="" ns4:_="" ns5:_="">
    <xsd:import namespace="02f7551b-8ef5-4b97-a1aa-577a3e47bb8e"/>
    <xsd:import namespace="08ae26e9-8702-4fb1-a1a2-d8e696cdafe5"/>
    <xsd:import namespace="2006b627-b0e0-436d-9273-616fa4323cd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3:bca37cab97284e5f861d76a6b10e7e7e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4:MediaServiceEventHashCode" minOccurs="0"/>
                <xsd:element ref="ns4:MediaServiceGenerationTime" minOccurs="0"/>
                <xsd:element ref="ns4:a5ql" minOccurs="0"/>
                <xsd:element ref="ns4:Contents" minOccurs="0"/>
                <xsd:element ref="ns5:_DCDateCreate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7551b-8ef5-4b97-a1aa-577a3e47bb8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cb4deff-dbdf-4659-800d-ab3c19dea170}" ma:internalName="TaxCatchAll" ma:showField="CatchAllData" ma:web="02f7551b-8ef5-4b97-a1aa-577a3e47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e26e9-8702-4fb1-a1a2-d8e696cdafe5" elementFormDefault="qualified">
    <xsd:import namespace="http://schemas.microsoft.com/office/2006/documentManagement/types"/>
    <xsd:import namespace="http://schemas.microsoft.com/office/infopath/2007/PartnerControls"/>
    <xsd:element name="bca37cab97284e5f861d76a6b10e7e7e" ma:index="9" nillable="true" ma:taxonomy="true" ma:internalName="bca37cab97284e5f861d76a6b10e7e7e" ma:taxonomyFieldName="Tags" ma:displayName="Tags" ma:default="" ma:fieldId="{bca37cab-9728-4e5f-861d-76a6b10e7e7e}" ma:taxonomyMulti="true" ma:sspId="3e64a743-6b44-4d12-af01-f236ac8bc972" ma:termSetId="b23a3108-1288-4148-a2f7-58c7dd384e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6b627-b0e0-436d-9273-616fa4323c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a5ql" ma:index="21" nillable="true" ma:displayName="Date and Time" ma:internalName="a5ql">
      <xsd:simpleType>
        <xsd:restriction base="dms:DateTime"/>
      </xsd:simpleType>
    </xsd:element>
    <xsd:element name="Contents" ma:index="22" nillable="true" ma:displayName="Contents" ma:description="Key features" ma:format="Dropdown" ma:internalName="Contents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e64a743-6b44-4d12-af01-f236ac8bc9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3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o D A A B Q S w M E F A A C A A g A D X E 7 V c 0 5 U Y C l A A A A 9 w A A A B I A H A B D b 2 5 m a W c v U G F j a 2 F n Z S 5 4 b W w g o h g A K K A U A A A A A A A A A A A A A A A A A A A A A A A A A A A A h Y + 9 D o I w G E V f h X S n f y y E l J r o 4 C K J i Y l x b U q F R v g w t F j e z c F H 8 h X E K O r m e M 8 9 w 7 3 3 6 0 0 s x r a J L q Z 3 t o M c M U x R Z E B 3 p Y U q R 4 M / x i l a S L F V + q Q q E 0 0 y u G x 0 Z Y 5 q 7 8 8 Z I S E E H B L c 9 R X h l D J y K D Y 7 X Z t W o Y 9 s / 8 u x B e c V a I O k 2 L / G S I 4 Z T T B j K c d U k J m K w s L X 4 N P g Z / s D x W p o / N A b a S B e L w W Z o y D v E / I B U E s D B B Q A A g A I A A 1 x O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c T t V / f 0 F J 7 M A A A C g A Q A A E w A c A E Z v c m 1 1 b G F z L 1 N l Y 3 R p b 2 4 x L m 0 g o h g A K K A U A A A A A A A A A A A A A A A A A A A A A A A A A A A A z Y 8 9 C 4 M w E I b 3 Q P 5 D i I u C C H Y t T m n X L g o d x C H q t Y r 5 K E m E F v G / N z Y d O p T O v e W O 9 + 6 e u 9 d C 5 0 a t S B l y v s c I I z t w A z 2 p e C s g J w U R 4 D A i P k o 9 m w 6 8 c r x 3 I D I 2 G w P K n b W Z W q 2 n O F n q E 5 d Q 0 L B J m 7 V m W j k / 0 q Q B E F E 2 c H X d 4 I 8 b U E 9 6 j W a V 4 c p e t J F M i 1 m q r W n j c C 1 d F n r g D m h K n J d J 7 + t 1 T T A a 1 V f m p 4 P o / Q m J d w n 9 R y N u l L / N P A F Q S w E C L Q A U A A I A C A A N c T t V z T l R g K U A A A D 3 A A A A E g A A A A A A A A A A A A A A A A A A A A A A Q 2 9 u Z m l n L 1 B h Y 2 t h Z 2 U u e G 1 s U E s B A i 0 A F A A C A A g A D X E 7 V Q / K 6 a u k A A A A 6 Q A A A B M A A A A A A A A A A A A A A A A A 8 Q A A A F t D b 2 5 0 Z W 5 0 X 1 R 5 c G V z X S 5 4 b W x Q S w E C L Q A U A A I A C A A N c T t V / f 0 F J 7 M A A A C g A Q A A E w A A A A A A A A A A A A A A A A D i A Q A A R m 9 y b X V s Y X M v U 2 V j d G l v b j E u b V B L B Q Y A A A A A A w A D A M I A A A D i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p D g A A A A A A A A c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w V D E z O j M 3 O j M y L j g 5 O T Y x M j J a I i A v P j x F b n R y e S B U e X B l P S J G a W x s Q 2 9 s d W 1 u V H l w Z X M i I F Z h b H V l P S J z Q 1 E 9 P S I g L z 4 8 R W 5 0 c n k g V H l w Z T 0 i R m l s b E N v b H V t b k 5 h b W V z I i B W Y W x 1 Z T 0 i c 1 s m c X V v d D t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R G F 0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2 h h b m d l Z C B U e X B l L n t E Y X R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3 V D E z O j A 4 O j I y L j k w N j U 0 N j F a I i A v P j x F b n R y e S B U e X B l P S J G a W x s Q 2 9 s d W 1 u V H l w Z X M i I F Z h b H V l P S J z Q n c 9 P S I g L z 4 8 R W 5 0 c n k g V H l w Z T 0 i R m l s b E N v b H V t b k 5 h b W V z I i B W Y W x 1 Z T 0 i c 1 s m c X V v d D t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I C g y K S 9 B d X R v U m V t b 3 Z l Z E N v b H V t b n M x L n t E Y X R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A o M i k v Q X V 0 b 1 J l b W 9 2 Z W R D b 2 x 1 b W 5 z M S 5 7 R G F 0 Z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p + K F D y f 3 s R r i j k U 7 H 2 6 u A A A A A A A I A A A A A A A N m A A D A A A A A E A A A A F a U 4 G a c j q p 1 a g c l Y Z W 0 4 x 8 A A A A A B I A A A K A A A A A Q A A A A Q Q h R g f E 9 z 4 N 7 U 4 s p O n i i D F A A A A C G 4 D f z M o f V w q J b m 0 t I 9 f R o x f 0 Z D w C + d V G v d W V A 8 P H O / w H P J M t X j W b C w u B Z b O c G C k b i R 7 m 1 P d a R 5 r S y x j y k + s a Z 4 0 9 w / G A 8 / + 0 p 6 Q W a 8 j C 6 6 x Q A A A C s L w v 8 o d m B B S T h e 3 m I T Z e g a T s 0 /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7EECC8-87B0-4A5D-ACB5-923F50E318A9}">
  <ds:schemaRefs>
    <ds:schemaRef ds:uri="http://schemas.microsoft.com/office/2006/metadata/properties"/>
    <ds:schemaRef ds:uri="http://schemas.microsoft.com/office/infopath/2007/PartnerControls"/>
    <ds:schemaRef ds:uri="08ae26e9-8702-4fb1-a1a2-d8e696cdafe5"/>
    <ds:schemaRef ds:uri="2006b627-b0e0-436d-9273-616fa4323cd9"/>
    <ds:schemaRef ds:uri="02f7551b-8ef5-4b97-a1aa-577a3e47bb8e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01F1ACB2-D3FB-44B2-9C62-ADA97F0A4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7551b-8ef5-4b97-a1aa-577a3e47bb8e"/>
    <ds:schemaRef ds:uri="08ae26e9-8702-4fb1-a1a2-d8e696cdafe5"/>
    <ds:schemaRef ds:uri="2006b627-b0e0-436d-9273-616fa4323cd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F379CB-06E5-4E61-8D2A-11BC5586EC7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2CD5C04-E4CB-4FEB-89B1-8F059FD8A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Template</vt:lpstr>
      <vt:lpstr>Visual</vt:lpstr>
      <vt:lpstr>Drawdown_period_start</vt:lpstr>
      <vt:lpstr>Final_Repayment_Date</vt:lpstr>
      <vt:lpstr>Interest_rate</vt:lpstr>
      <vt:lpstr>Loan_amount</vt:lpstr>
    </vt:vector>
  </TitlesOfParts>
  <Manager/>
  <Company>ICAEW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Bani Lamba</dc:creator>
  <cp:keywords/>
  <dc:description/>
  <cp:lastModifiedBy>Wendy Ansley</cp:lastModifiedBy>
  <cp:revision/>
  <dcterms:created xsi:type="dcterms:W3CDTF">2022-09-14T12:59:59Z</dcterms:created>
  <dcterms:modified xsi:type="dcterms:W3CDTF">2022-10-03T12:55:50Z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0x0101004F3FFE0D7A33C9419588EBBCBF169C8F</vt:lpwstr>
  </property>
  <property fmtid="{D5CDD505-2E9C-101B-9397-08002B2CF9AE}" pid="3" name="MediaServiceImageTags">
    <vt:lpwstr/>
  </property>
  <property fmtid="{D5CDD505-2E9C-101B-9397-08002B2CF9AE}" pid="4" name="Tags">
    <vt:lpwstr/>
  </property>
</Properties>
</file>