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ew.sharepoint.com/sites/TSD/ITF/Excel Community/Webinars/2023/2023 06 07 - Excel Tips and Tricks Live/"/>
    </mc:Choice>
  </mc:AlternateContent>
  <xr:revisionPtr revIDLastSave="346" documentId="8_{E769DB68-5619-49B1-B602-3884BE773C15}" xr6:coauthVersionLast="47" xr6:coauthVersionMax="47" xr10:uidLastSave="{FB20CA40-5BA4-4A3D-9916-BF5FF80C5C1F}"/>
  <bookViews>
    <workbookView xWindow="28680" yWindow="-120" windowWidth="29040" windowHeight="15840" activeTab="2" xr2:uid="{883BA9F4-94E1-447F-B113-6FADEE67E2FE}"/>
  </bookViews>
  <sheets>
    <sheet name="SUMs" sheetId="9" r:id="rId1"/>
    <sheet name="LOOKUPs, Arrays, LAMBDA" sheetId="1" r:id="rId2"/>
    <sheet name="INDIRECT &amp; 3D SUMS" sheetId="14" r:id="rId3"/>
    <sheet name="Freemantle" sheetId="10" r:id="rId4"/>
    <sheet name="North Beaches" sheetId="11" r:id="rId5"/>
    <sheet name="London" sheetId="12" r:id="rId6"/>
    <sheet name="New York" sheetId="13" r:id="rId7"/>
  </sheets>
  <definedNames>
    <definedName name="DISTINCTCOUNT">_xlfn.LAMBDA(_xlpm.range,COUNTA(_xlfn.UNIQUE(_xlpm.range)))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 a="1"/>
  <c r="A1" i="12" s="1"/>
  <c r="A1" i="13" a="1"/>
  <c r="A1" i="13" s="1"/>
  <c r="A1" i="11" a="1"/>
  <c r="A1" i="11" s="1"/>
  <c r="A1" i="10" a="1"/>
  <c r="A1" i="10" s="1"/>
  <c r="B2" i="14"/>
  <c r="C2" i="14"/>
  <c r="D2" i="14"/>
  <c r="E2" i="14"/>
  <c r="F2" i="14"/>
  <c r="G2" i="14"/>
  <c r="H2" i="14"/>
  <c r="I2" i="14"/>
  <c r="J2" i="14"/>
  <c r="K2" i="14"/>
  <c r="L2" i="14"/>
  <c r="M2" i="14"/>
  <c r="N3" i="13"/>
  <c r="B4" i="13"/>
  <c r="B5" i="13" s="1"/>
  <c r="C4" i="13"/>
  <c r="D4" i="13"/>
  <c r="D5" i="13" s="1"/>
  <c r="E4" i="13"/>
  <c r="F4" i="13"/>
  <c r="F5" i="13" s="1"/>
  <c r="G4" i="13"/>
  <c r="G5" i="13" s="1"/>
  <c r="H4" i="13"/>
  <c r="I4" i="13"/>
  <c r="I5" i="13" s="1"/>
  <c r="J4" i="13"/>
  <c r="J5" i="13" s="1"/>
  <c r="K4" i="13"/>
  <c r="K5" i="13" s="1"/>
  <c r="L4" i="13"/>
  <c r="L5" i="13" s="1"/>
  <c r="M4" i="13"/>
  <c r="C5" i="13"/>
  <c r="E5" i="13"/>
  <c r="H5" i="13"/>
  <c r="M5" i="13"/>
  <c r="N3" i="12"/>
  <c r="B4" i="12"/>
  <c r="C4" i="12"/>
  <c r="D4" i="12"/>
  <c r="D5" i="12" s="1"/>
  <c r="E4" i="12"/>
  <c r="F4" i="12"/>
  <c r="F5" i="12" s="1"/>
  <c r="G4" i="12"/>
  <c r="G5" i="12" s="1"/>
  <c r="H4" i="12"/>
  <c r="H5" i="12" s="1"/>
  <c r="I4" i="12"/>
  <c r="I5" i="12" s="1"/>
  <c r="J4" i="12"/>
  <c r="K4" i="12"/>
  <c r="K5" i="12" s="1"/>
  <c r="L4" i="12"/>
  <c r="L5" i="12" s="1"/>
  <c r="M4" i="12"/>
  <c r="B5" i="12"/>
  <c r="E5" i="12"/>
  <c r="J5" i="12"/>
  <c r="M5" i="12"/>
  <c r="N3" i="11"/>
  <c r="B4" i="11"/>
  <c r="C4" i="11"/>
  <c r="C5" i="11" s="1"/>
  <c r="D4" i="11"/>
  <c r="E4" i="11"/>
  <c r="F4" i="11"/>
  <c r="F5" i="11" s="1"/>
  <c r="G4" i="11"/>
  <c r="H4" i="11"/>
  <c r="I4" i="11"/>
  <c r="I5" i="11" s="1"/>
  <c r="J4" i="11"/>
  <c r="K4" i="11"/>
  <c r="K5" i="11" s="1"/>
  <c r="L4" i="11"/>
  <c r="M4" i="11"/>
  <c r="B5" i="11"/>
  <c r="D5" i="11"/>
  <c r="E5" i="11"/>
  <c r="G5" i="11"/>
  <c r="J5" i="11"/>
  <c r="L5" i="11"/>
  <c r="M5" i="11"/>
  <c r="N3" i="10"/>
  <c r="B4" i="10"/>
  <c r="B3" i="14" s="1"/>
  <c r="C4" i="10"/>
  <c r="C3" i="14" s="1"/>
  <c r="D4" i="10"/>
  <c r="D5" i="10" s="1"/>
  <c r="E4" i="10"/>
  <c r="E3" i="14" s="1"/>
  <c r="F4" i="10"/>
  <c r="G4" i="10"/>
  <c r="H4" i="10"/>
  <c r="I4" i="10"/>
  <c r="J4" i="10"/>
  <c r="J5" i="10" s="1"/>
  <c r="K4" i="10"/>
  <c r="K3" i="14" s="1"/>
  <c r="L4" i="10"/>
  <c r="M4" i="10"/>
  <c r="M3" i="14" s="1"/>
  <c r="G5" i="10"/>
  <c r="H5" i="10"/>
  <c r="I5" i="10"/>
  <c r="L5" i="10"/>
  <c r="K14" i="14" a="1"/>
  <c r="M14" i="14" a="1"/>
  <c r="J14" i="14" a="1"/>
  <c r="L14" i="14" a="1"/>
  <c r="J15" i="14" a="1"/>
  <c r="L15" i="14" a="1"/>
  <c r="K15" i="14" a="1"/>
  <c r="E6" i="14" l="1" a="1"/>
  <c r="E6" i="14" s="1"/>
  <c r="J3" i="14"/>
  <c r="N4" i="12"/>
  <c r="B5" i="10"/>
  <c r="N4" i="11"/>
  <c r="N4" i="10"/>
  <c r="N3" i="14" s="1"/>
  <c r="F3" i="14"/>
  <c r="K15" i="14"/>
  <c r="L15" i="14"/>
  <c r="J15" i="14"/>
  <c r="L14" i="14"/>
  <c r="J14" i="14"/>
  <c r="M14" i="14"/>
  <c r="K14" i="14"/>
  <c r="N5" i="13"/>
  <c r="N4" i="13"/>
  <c r="G4" i="14"/>
  <c r="L3" i="14"/>
  <c r="D3" i="14"/>
  <c r="M5" i="10"/>
  <c r="M4" i="14" s="1"/>
  <c r="E5" i="10"/>
  <c r="E4" i="14" s="1"/>
  <c r="H5" i="11"/>
  <c r="N5" i="11" s="1"/>
  <c r="C5" i="12"/>
  <c r="N5" i="12" s="1"/>
  <c r="I4" i="14"/>
  <c r="L4" i="14"/>
  <c r="I3" i="14"/>
  <c r="N2" i="14"/>
  <c r="D4" i="14"/>
  <c r="K5" i="10"/>
  <c r="K4" i="14" s="1"/>
  <c r="C5" i="10"/>
  <c r="H3" i="14"/>
  <c r="H4" i="14"/>
  <c r="F5" i="10"/>
  <c r="F4" i="14" s="1"/>
  <c r="J4" i="14"/>
  <c r="B4" i="14"/>
  <c r="G3" i="14"/>
  <c r="G45" i="1" a="1"/>
  <c r="G45" i="1" s="1"/>
  <c r="G44" i="1"/>
  <c r="E2" i="9"/>
  <c r="H6" i="14" a="1"/>
  <c r="M15" i="14" a="1"/>
  <c r="L16" i="14" a="1"/>
  <c r="H8" i="14" a="1"/>
  <c r="M16" i="14" a="1"/>
  <c r="H9" i="14" a="1"/>
  <c r="K16" i="14" a="1"/>
  <c r="H7" i="14" a="1"/>
  <c r="H47" i="1"/>
  <c r="H44" i="1"/>
  <c r="F2" i="9"/>
  <c r="H6" i="14" l="1"/>
  <c r="H7" i="14"/>
  <c r="K16" i="14"/>
  <c r="H9" i="14"/>
  <c r="M16" i="14"/>
  <c r="H8" i="14"/>
  <c r="L16" i="14"/>
  <c r="M15" i="14"/>
  <c r="C4" i="14"/>
  <c r="N5" i="10"/>
  <c r="C9" i="9"/>
  <c r="J16" i="14" a="1"/>
  <c r="D9" i="9"/>
  <c r="H10" i="14" l="1"/>
  <c r="J16" i="14"/>
  <c r="N4" i="14"/>
  <c r="A11" i="9"/>
  <c r="B11" i="9"/>
  <c r="H34" i="1" a="1"/>
  <c r="H34" i="1" s="1"/>
  <c r="G56" i="1"/>
  <c r="G53" i="1" a="1"/>
  <c r="G53" i="1" s="1"/>
  <c r="G52" i="1"/>
  <c r="I14" i="1"/>
  <c r="H6" i="1"/>
  <c r="G34" i="1" a="1"/>
  <c r="G34" i="1" s="1"/>
  <c r="I17" i="1"/>
  <c r="H7" i="1"/>
  <c r="H8" i="1"/>
  <c r="H42" i="1"/>
  <c r="G42" i="1"/>
  <c r="J57" i="1"/>
  <c r="H53" i="1"/>
  <c r="H52" i="1"/>
  <c r="J30" i="1"/>
  <c r="K26" i="1"/>
  <c r="K23" i="1"/>
  <c r="J14" i="1"/>
  <c r="K20" i="1"/>
  <c r="J17" i="1"/>
  <c r="J13" i="1"/>
  <c r="I6" i="1" a="1"/>
  <c r="I6" i="1" l="1"/>
  <c r="I30" i="1"/>
  <c r="I26" i="1" a="1"/>
  <c r="I26" i="1" s="1"/>
  <c r="I23" i="1" a="1"/>
  <c r="I23" i="1" s="1"/>
  <c r="I20" i="1" a="1"/>
  <c r="I20" i="1" s="1"/>
  <c r="I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<sst xmlns="http://schemas.openxmlformats.org/spreadsheetml/2006/main" count="450" uniqueCount="188">
  <si>
    <t>Invoice Date</t>
  </si>
  <si>
    <t>Vendor</t>
  </si>
  <si>
    <t>Invoice Number</t>
  </si>
  <si>
    <t>Invoice Amount</t>
  </si>
  <si>
    <t>Approver Name</t>
  </si>
  <si>
    <t>Barber &amp; Moss LLP</t>
  </si>
  <si>
    <t>BMLLP001</t>
  </si>
  <si>
    <t>Lucius</t>
  </si>
  <si>
    <t>'Simple' XLOOKUP</t>
  </si>
  <si>
    <t>Invoice number</t>
  </si>
  <si>
    <t>DI005</t>
  </si>
  <si>
    <t>People Co Ltd</t>
  </si>
  <si>
    <t>PCL001</t>
  </si>
  <si>
    <t>Violet</t>
  </si>
  <si>
    <t>Amount</t>
  </si>
  <si>
    <t>Roy Brothers</t>
  </si>
  <si>
    <t>RB001</t>
  </si>
  <si>
    <t>Edna</t>
  </si>
  <si>
    <t>RB002</t>
  </si>
  <si>
    <t>Bob</t>
  </si>
  <si>
    <t>Custom Error Message (if not found)</t>
  </si>
  <si>
    <t>DA005</t>
  </si>
  <si>
    <t>RB003</t>
  </si>
  <si>
    <t>PCL002</t>
  </si>
  <si>
    <t>BMLLP002</t>
  </si>
  <si>
    <t>Winston</t>
  </si>
  <si>
    <t>Avenal Automotive plc</t>
  </si>
  <si>
    <t>AA001</t>
  </si>
  <si>
    <t>Closest Invoice &amp; Amt</t>
  </si>
  <si>
    <t>RB004</t>
  </si>
  <si>
    <t>RB005</t>
  </si>
  <si>
    <t>Last invoiced approved by (search mode)</t>
  </si>
  <si>
    <t>AA002</t>
  </si>
  <si>
    <t>Invoice Number &amp; Amt</t>
  </si>
  <si>
    <t>PCL003</t>
  </si>
  <si>
    <t>PCL004</t>
  </si>
  <si>
    <t>Helen</t>
  </si>
  <si>
    <t>Wildcard lookup</t>
  </si>
  <si>
    <t>Vendor Code</t>
  </si>
  <si>
    <t>BMLLP</t>
  </si>
  <si>
    <t>Denholm Industries</t>
  </si>
  <si>
    <t>DI001</t>
  </si>
  <si>
    <t>Latest Invoice &amp; Amt</t>
  </si>
  <si>
    <t>BMLLP003</t>
  </si>
  <si>
    <t>DI002</t>
  </si>
  <si>
    <t>From date</t>
  </si>
  <si>
    <t>BMLLP004</t>
  </si>
  <si>
    <t>To date</t>
  </si>
  <si>
    <t>DI003</t>
  </si>
  <si>
    <t>Total:</t>
  </si>
  <si>
    <t>BMLLP005</t>
  </si>
  <si>
    <t>DI004</t>
  </si>
  <si>
    <t>PCL005</t>
  </si>
  <si>
    <t>AA003</t>
  </si>
  <si>
    <t>AA004</t>
  </si>
  <si>
    <t>RB006</t>
  </si>
  <si>
    <t>RB007</t>
  </si>
  <si>
    <t>AA005</t>
  </si>
  <si>
    <t>BMLLP006</t>
  </si>
  <si>
    <t>RB008</t>
  </si>
  <si>
    <t>BMLLP007</t>
  </si>
  <si>
    <t>PCL006</t>
  </si>
  <si>
    <t>AA006</t>
  </si>
  <si>
    <t>PCL007</t>
  </si>
  <si>
    <t>AA007</t>
  </si>
  <si>
    <t>PCL008</t>
  </si>
  <si>
    <t>PCL009</t>
  </si>
  <si>
    <t>PCL010</t>
  </si>
  <si>
    <t>PCL011</t>
  </si>
  <si>
    <t>RB009</t>
  </si>
  <si>
    <t>DI006</t>
  </si>
  <si>
    <t>BMLLP008</t>
  </si>
  <si>
    <t>AA008</t>
  </si>
  <si>
    <t>RB010</t>
  </si>
  <si>
    <t>PCL012</t>
  </si>
  <si>
    <t>AA009</t>
  </si>
  <si>
    <t>PCL013</t>
  </si>
  <si>
    <t>BMLLP009</t>
  </si>
  <si>
    <t>RB011</t>
  </si>
  <si>
    <t>BMLLP010</t>
  </si>
  <si>
    <t>DI007</t>
  </si>
  <si>
    <t>RB012</t>
  </si>
  <si>
    <t>DI008</t>
  </si>
  <si>
    <t>RB013</t>
  </si>
  <si>
    <t>PCL014</t>
  </si>
  <si>
    <t>AA010</t>
  </si>
  <si>
    <t>AA011</t>
  </si>
  <si>
    <t>BMLLP011</t>
  </si>
  <si>
    <t>BMLLP012</t>
  </si>
  <si>
    <t>DI009</t>
  </si>
  <si>
    <t>AA012</t>
  </si>
  <si>
    <t>AA013</t>
  </si>
  <si>
    <t>AA014</t>
  </si>
  <si>
    <t>RB014</t>
  </si>
  <si>
    <t>RB015</t>
  </si>
  <si>
    <t>RB016</t>
  </si>
  <si>
    <t>PCL015</t>
  </si>
  <si>
    <t>DI010</t>
  </si>
  <si>
    <t>DI011</t>
  </si>
  <si>
    <t>RB017</t>
  </si>
  <si>
    <t>RB018</t>
  </si>
  <si>
    <t>RB019</t>
  </si>
  <si>
    <t>PCL016</t>
  </si>
  <si>
    <t>DI012</t>
  </si>
  <si>
    <t>DI013</t>
  </si>
  <si>
    <t>RB020</t>
  </si>
  <si>
    <t>DI014</t>
  </si>
  <si>
    <t>AA015</t>
  </si>
  <si>
    <t>AA016</t>
  </si>
  <si>
    <t>BMLLP013</t>
  </si>
  <si>
    <t>DI015</t>
  </si>
  <si>
    <t>RB021</t>
  </si>
  <si>
    <t>AA017</t>
  </si>
  <si>
    <t>PCL017</t>
  </si>
  <si>
    <t>PCL018</t>
  </si>
  <si>
    <t>DI016</t>
  </si>
  <si>
    <t>AA018</t>
  </si>
  <si>
    <t>BMLLP014</t>
  </si>
  <si>
    <t>PCL019</t>
  </si>
  <si>
    <t>DI017</t>
  </si>
  <si>
    <t>DI018</t>
  </si>
  <si>
    <t>DI019</t>
  </si>
  <si>
    <t>DI020</t>
  </si>
  <si>
    <t>PCL020</t>
  </si>
  <si>
    <t>PCL021</t>
  </si>
  <si>
    <t>DI021</t>
  </si>
  <si>
    <t>PCL022</t>
  </si>
  <si>
    <t>AA019</t>
  </si>
  <si>
    <t>BMLLP015</t>
  </si>
  <si>
    <t>BMLLP016</t>
  </si>
  <si>
    <t>DI022</t>
  </si>
  <si>
    <t>London</t>
  </si>
  <si>
    <t>Dave</t>
  </si>
  <si>
    <t>VLOOKUP using $ to fix references</t>
  </si>
  <si>
    <t>XLOOKUP examples</t>
  </si>
  <si>
    <t>INDEX MATCH alternative</t>
  </si>
  <si>
    <t>Approximate value match (match mode), returning an array of invoice and amount</t>
  </si>
  <si>
    <t>Max Invoice amount</t>
  </si>
  <si>
    <t>Total invoices between two dates (using XLOOKUP to define a range)</t>
  </si>
  <si>
    <t>Array Functions</t>
  </si>
  <si>
    <t>LAMBDA</t>
  </si>
  <si>
    <t>Distinct Count of Vendors</t>
  </si>
  <si>
    <t># is how you make a range (generated by an array formula) dynamic</t>
  </si>
  <si>
    <t>Use a range, try to avoid summing individual cells</t>
  </si>
  <si>
    <t>Trick 3 - put SUM above the values and sum entire column</t>
  </si>
  <si>
    <t>Trick 2 - use a table</t>
  </si>
  <si>
    <t>Trick 1 - SUM to one extra row</t>
  </si>
  <si>
    <t>Values</t>
  </si>
  <si>
    <t>Here '2' is the column reference from the array - easy to break if you add a column!</t>
  </si>
  <si>
    <t>'FALSE' ensures an exact match - important to include!</t>
  </si>
  <si>
    <t>Basic XLOOKUP syntax just requires the lookup value, the column (or row) to look in, and the column (or row) to return a value from</t>
  </si>
  <si>
    <t>- it uses exact match by default (unlike VLOOKUP or HLOOKUP)</t>
  </si>
  <si>
    <t>XLOOKUP enables more advanced lookup logic - see Tip #444</t>
  </si>
  <si>
    <t>Excel Tips and Tricks 444 Revisiting XLOOKUP | ICAEW</t>
  </si>
  <si>
    <t>Note this does require the data to be sorted in date order</t>
  </si>
  <si>
    <t>SORT and UNIQUE are examples of functions that will return as an array - spilling the results across multiple cells</t>
  </si>
  <si>
    <t>TEXTSPLIT does the opposite - turns a single cell list into an array of values</t>
  </si>
  <si>
    <t>ARRAYTOTEXT will return an array of values as a single list in a cell, comma separated</t>
  </si>
  <si>
    <t>Remember, LAMBDA doesn't work in a cell (it will return an error), it should be used in Name Manager</t>
  </si>
  <si>
    <t>(DISTINCTCOUNT isn't a real function, I created it myself!)</t>
  </si>
  <si>
    <t>Profit</t>
  </si>
  <si>
    <t>Costs</t>
  </si>
  <si>
    <t>Revenue</t>
  </si>
  <si>
    <t>Total</t>
  </si>
  <si>
    <t>M12</t>
  </si>
  <si>
    <t>M11</t>
  </si>
  <si>
    <t>M10</t>
  </si>
  <si>
    <t>M9</t>
  </si>
  <si>
    <t>M8</t>
  </si>
  <si>
    <t>M7</t>
  </si>
  <si>
    <t>M6</t>
  </si>
  <si>
    <t>M5</t>
  </si>
  <si>
    <t>M4</t>
  </si>
  <si>
    <t>M3</t>
  </si>
  <si>
    <t>M2</t>
  </si>
  <si>
    <t>M1</t>
  </si>
  <si>
    <t>N4</t>
  </si>
  <si>
    <t>Profi</t>
  </si>
  <si>
    <t>N3</t>
  </si>
  <si>
    <t>Cos</t>
  </si>
  <si>
    <t>N2</t>
  </si>
  <si>
    <t>Reve</t>
  </si>
  <si>
    <t>New York</t>
  </si>
  <si>
    <t>North Beaches</t>
  </si>
  <si>
    <t>Freemantle</t>
  </si>
  <si>
    <t>Grand Total</t>
  </si>
  <si>
    <t>We didn't have time for this on the webinar, but this is a non-VBA way to generate a list of sheet names. See below for more:</t>
  </si>
  <si>
    <t>Dynamic table of contents in Excel with formulas (no VBA) - YouTube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</si>
</sst>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£-809]* #,##0.00_-;\-[$£-809]* #,##0.00_-;_-[$£-809]* &quot;-&quot;??_-;_-@_-"/>
    <numFmt numFmtId="169" formatCode="#,##0\ ;\(#,##0\);\-\ "/>
  </numFmts>
  <fonts count="28" x14ac:knownFonts="1"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u/>
      <sz val="11"/>
      <color theme="10"/>
      <name val="Arial"/>
      <family val="2"/>
    </font>
    <font>
      <b/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EF3E5"/>
        <bgColor indexed="64"/>
      </patternFill>
    </fill>
    <fill>
      <patternFill patternType="solid">
        <fgColor rgb="FFE1F4F1"/>
        <bgColor indexed="64"/>
      </patternFill>
    </fill>
    <fill>
      <patternFill patternType="solid">
        <fgColor rgb="FFE8F6FA"/>
        <bgColor indexed="64"/>
      </patternFill>
    </fill>
    <fill>
      <patternFill patternType="solid">
        <fgColor rgb="FFF0E7F1"/>
        <bgColor indexed="64"/>
      </patternFill>
    </fill>
    <fill>
      <patternFill patternType="solid">
        <fgColor rgb="FFFAEDDF"/>
        <bgColor indexed="64"/>
      </patternFill>
    </fill>
    <fill>
      <patternFill patternType="solid">
        <fgColor rgb="FFDDE7CC"/>
        <bgColor indexed="64"/>
      </patternFill>
    </fill>
    <fill>
      <patternFill patternType="solid">
        <fgColor rgb="FFC4EAE3"/>
        <bgColor indexed="64"/>
      </patternFill>
    </fill>
    <fill>
      <patternFill patternType="solid">
        <fgColor rgb="FFD1EDF5"/>
        <bgColor indexed="64"/>
      </patternFill>
    </fill>
    <fill>
      <patternFill patternType="solid">
        <fgColor rgb="FFE0CFE3"/>
        <bgColor indexed="64"/>
      </patternFill>
    </fill>
    <fill>
      <patternFill patternType="solid">
        <fgColor rgb="FFF5DBBE"/>
        <bgColor indexed="64"/>
      </patternFill>
    </fill>
    <fill>
      <patternFill patternType="solid">
        <fgColor rgb="FFCBDCB2"/>
        <bgColor indexed="64"/>
      </patternFill>
    </fill>
    <fill>
      <patternFill patternType="solid">
        <fgColor rgb="FFA6DFD6"/>
        <bgColor indexed="64"/>
      </patternFill>
    </fill>
    <fill>
      <patternFill patternType="solid">
        <fgColor rgb="FFB9E5F0"/>
        <bgColor indexed="64"/>
      </patternFill>
    </fill>
    <fill>
      <patternFill patternType="solid">
        <fgColor rgb="FFD1B8D5"/>
        <bgColor indexed="64"/>
      </patternFill>
    </fill>
    <fill>
      <patternFill patternType="solid">
        <fgColor rgb="FFF0CA9E"/>
        <bgColor indexed="64"/>
      </patternFill>
    </fill>
    <fill>
      <patternFill patternType="solid">
        <fgColor rgb="FFA9C47F"/>
        <bgColor indexed="64"/>
      </patternFill>
    </fill>
    <fill>
      <patternFill patternType="solid">
        <fgColor rgb="FF6BCABA"/>
        <bgColor indexed="64"/>
      </patternFill>
    </fill>
    <fill>
      <patternFill patternType="solid">
        <fgColor rgb="FF8BD3E6"/>
        <bgColor indexed="64"/>
      </patternFill>
    </fill>
    <fill>
      <patternFill patternType="solid">
        <fgColor rgb="FFB288B9"/>
        <bgColor indexed="64"/>
      </patternFill>
    </fill>
    <fill>
      <patternFill patternType="solid">
        <fgColor rgb="FFE6A65D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12" fillId="6" borderId="2" applyNumberFormat="0" applyAlignment="0" applyProtection="0"/>
    <xf numFmtId="0" fontId="7" fillId="6" borderId="1" applyNumberFormat="0" applyAlignment="0" applyProtection="0"/>
    <xf numFmtId="0" fontId="11" fillId="0" borderId="3" applyNumberFormat="0" applyFill="0" applyAlignment="0" applyProtection="0"/>
    <xf numFmtId="0" fontId="8" fillId="7" borderId="4" applyNumberFormat="0" applyAlignment="0" applyProtection="0"/>
    <xf numFmtId="0" fontId="13" fillId="0" borderId="0" applyNumberFormat="0" applyFill="0" applyBorder="0" applyAlignment="0" applyProtection="0"/>
    <xf numFmtId="0" fontId="3" fillId="8" borderId="5" applyNumberFormat="0" applyAlignment="0" applyProtection="0"/>
    <xf numFmtId="0" fontId="9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2" fillId="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9" fillId="29" borderId="0" applyNumberFormat="0" applyBorder="0" applyAlignment="0" applyProtection="0"/>
    <xf numFmtId="0" fontId="20" fillId="0" borderId="0"/>
    <xf numFmtId="0" fontId="21" fillId="0" borderId="0">
      <alignment vertical="center"/>
    </xf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6" fillId="0" borderId="0"/>
  </cellStyleXfs>
  <cellXfs count="28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0" fontId="0" fillId="0" borderId="0" xfId="0" quotePrefix="1"/>
    <xf numFmtId="0" fontId="22" fillId="0" borderId="0" xfId="48"/>
    <xf numFmtId="14" fontId="16" fillId="0" borderId="7" xfId="0" applyNumberFormat="1" applyFont="1" applyBorder="1"/>
    <xf numFmtId="0" fontId="16" fillId="0" borderId="7" xfId="0" applyFont="1" applyBorder="1"/>
    <xf numFmtId="2" fontId="16" fillId="0" borderId="7" xfId="0" applyNumberFormat="1" applyFont="1" applyBorder="1"/>
    <xf numFmtId="14" fontId="0" fillId="0" borderId="7" xfId="0" applyNumberFormat="1" applyBorder="1"/>
    <xf numFmtId="0" fontId="0" fillId="0" borderId="7" xfId="0" applyBorder="1"/>
    <xf numFmtId="164" fontId="0" fillId="0" borderId="7" xfId="0" applyNumberFormat="1" applyBorder="1"/>
    <xf numFmtId="0" fontId="0" fillId="0" borderId="7" xfId="0" quotePrefix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/>
    </xf>
    <xf numFmtId="16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0" xfId="0" applyBorder="1"/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5" fillId="0" borderId="0" xfId="48" applyFont="1"/>
    <xf numFmtId="169" fontId="26" fillId="0" borderId="0" xfId="51"/>
    <xf numFmtId="169" fontId="27" fillId="0" borderId="0" xfId="51" applyFont="1"/>
    <xf numFmtId="169" fontId="27" fillId="0" borderId="0" xfId="51" applyFont="1" applyAlignment="1">
      <alignment horizontal="center" wrapText="1"/>
    </xf>
    <xf numFmtId="169" fontId="27" fillId="0" borderId="0" xfId="51" applyFont="1" applyAlignment="1">
      <alignment horizontal="center" vertical="center" wrapText="1"/>
    </xf>
    <xf numFmtId="169" fontId="27" fillId="0" borderId="0" xfId="51" applyFont="1" applyAlignment="1">
      <alignment wrapText="1"/>
    </xf>
    <xf numFmtId="0" fontId="24" fillId="0" borderId="0" xfId="50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2" xfId="45" xr:uid="{B16B514E-84B9-41F4-9ABD-E7EA4DAC3B0C}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76E1CB58-AC44-4ACC-A532-A687A935181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0" builtinId="8"/>
    <cellStyle name="Hyperlink 2" xfId="49" xr:uid="{05923839-B52D-4243-B37D-610188C94BA3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6E7861D8-974F-4DD4-AE50-449FD58616EA}"/>
    <cellStyle name="Normal 2 2" xfId="44" xr:uid="{7C5E2DAA-6B61-45D2-AC2C-5A70B7905CE3}"/>
    <cellStyle name="Normal 3" xfId="46" xr:uid="{2282EA58-E81B-4967-BD15-8650D9D0CE4D}"/>
    <cellStyle name="Normal 4" xfId="48" xr:uid="{AC5A6CF0-A301-4347-A0DB-D061CC1DE129}"/>
    <cellStyle name="Normal 5" xfId="51" xr:uid="{4676BE24-757A-41F7-A957-77FED6A1E9A5}"/>
    <cellStyle name="Normal 9" xfId="47" xr:uid="{6F4FFBD7-7564-4F23-93FE-CE7064F174C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11</xdr:row>
      <xdr:rowOff>38100</xdr:rowOff>
    </xdr:from>
    <xdr:to>
      <xdr:col>2</xdr:col>
      <xdr:colOff>9525</xdr:colOff>
      <xdr:row>14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355D3F7-7EF7-4949-82B2-2DC6EF096604}"/>
            </a:ext>
          </a:extLst>
        </xdr:cNvPr>
        <xdr:cNvCxnSpPr/>
      </xdr:nvCxnSpPr>
      <xdr:spPr>
        <a:xfrm flipH="1" flipV="1">
          <a:off x="1104900" y="2028825"/>
          <a:ext cx="125730" cy="5200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54</xdr:row>
      <xdr:rowOff>104775</xdr:rowOff>
    </xdr:from>
    <xdr:to>
      <xdr:col>8</xdr:col>
      <xdr:colOff>953227</xdr:colOff>
      <xdr:row>71</xdr:row>
      <xdr:rowOff>135667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2906AA-BA47-798C-27AB-564053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8162925"/>
          <a:ext cx="5210902" cy="2953162"/>
        </a:xfrm>
        <a:prstGeom prst="rect">
          <a:avLst/>
        </a:prstGeom>
      </xdr:spPr>
    </xdr:pic>
    <xdr:clientData/>
  </xdr:twoCellAnchor>
  <xdr:twoCellAnchor>
    <xdr:from>
      <xdr:col>9</xdr:col>
      <xdr:colOff>15240</xdr:colOff>
      <xdr:row>40</xdr:row>
      <xdr:rowOff>123825</xdr:rowOff>
    </xdr:from>
    <xdr:to>
      <xdr:col>9</xdr:col>
      <xdr:colOff>733425</xdr:colOff>
      <xdr:row>41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0F6DC3D-CA52-B274-F41B-02B7108FA493}"/>
            </a:ext>
          </a:extLst>
        </xdr:cNvPr>
        <xdr:cNvCxnSpPr/>
      </xdr:nvCxnSpPr>
      <xdr:spPr>
        <a:xfrm flipH="1">
          <a:off x="11892915" y="6981825"/>
          <a:ext cx="718185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</xdr:row>
      <xdr:rowOff>19050</xdr:rowOff>
    </xdr:from>
    <xdr:to>
      <xdr:col>10</xdr:col>
      <xdr:colOff>615315</xdr:colOff>
      <xdr:row>4</xdr:row>
      <xdr:rowOff>125730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6F90DDE-05C9-4F65-8D01-1F66158A1962}"/>
            </a:ext>
          </a:extLst>
        </xdr:cNvPr>
        <xdr:cNvCxnSpPr/>
      </xdr:nvCxnSpPr>
      <xdr:spPr>
        <a:xfrm flipH="1">
          <a:off x="12658725" y="533400"/>
          <a:ext cx="605790" cy="2781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5</xdr:row>
      <xdr:rowOff>91440</xdr:rowOff>
    </xdr:from>
    <xdr:to>
      <xdr:col>11</xdr:col>
      <xdr:colOff>638175</xdr:colOff>
      <xdr:row>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DCEDCE6-4BC7-4D33-9AEE-447246FAA9C1}"/>
            </a:ext>
          </a:extLst>
        </xdr:cNvPr>
        <xdr:cNvCxnSpPr/>
      </xdr:nvCxnSpPr>
      <xdr:spPr>
        <a:xfrm flipH="1" flipV="1">
          <a:off x="13331190" y="948690"/>
          <a:ext cx="622935" cy="1181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10</xdr:row>
      <xdr:rowOff>47625</xdr:rowOff>
    </xdr:from>
    <xdr:to>
      <xdr:col>11</xdr:col>
      <xdr:colOff>611505</xdr:colOff>
      <xdr:row>11</xdr:row>
      <xdr:rowOff>161925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12EC543-AC56-439D-8707-19ACB6734F9A}"/>
            </a:ext>
          </a:extLst>
        </xdr:cNvPr>
        <xdr:cNvCxnSpPr/>
      </xdr:nvCxnSpPr>
      <xdr:spPr>
        <a:xfrm flipH="1">
          <a:off x="13325475" y="1762125"/>
          <a:ext cx="60198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</xdr:colOff>
      <xdr:row>16</xdr:row>
      <xdr:rowOff>87630</xdr:rowOff>
    </xdr:from>
    <xdr:to>
      <xdr:col>17</xdr:col>
      <xdr:colOff>590550</xdr:colOff>
      <xdr:row>20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6106D4E-FFE6-4B1F-8E2B-CCA38BFDFDC2}"/>
            </a:ext>
          </a:extLst>
        </xdr:cNvPr>
        <xdr:cNvCxnSpPr/>
      </xdr:nvCxnSpPr>
      <xdr:spPr>
        <a:xfrm flipH="1" flipV="1">
          <a:off x="16009620" y="2830830"/>
          <a:ext cx="1897380" cy="5981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266700</xdr:colOff>
      <xdr:row>19</xdr:row>
      <xdr:rowOff>114300</xdr:rowOff>
    </xdr:from>
    <xdr:to>
      <xdr:col>17</xdr:col>
      <xdr:colOff>598170</xdr:colOff>
      <xdr:row>20</xdr:row>
      <xdr:rowOff>140970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E25C7C8-E95A-CAF9-4DF4-B8FF043021EE}"/>
            </a:ext>
          </a:extLst>
        </xdr:cNvPr>
        <xdr:cNvCxnSpPr/>
      </xdr:nvCxnSpPr>
      <xdr:spPr>
        <a:xfrm flipH="1" flipV="1">
          <a:off x="16916400" y="3371850"/>
          <a:ext cx="998220" cy="1981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609600</xdr:colOff>
      <xdr:row>21</xdr:row>
      <xdr:rowOff>66675</xdr:rowOff>
    </xdr:from>
    <xdr:to>
      <xdr:col>17</xdr:col>
      <xdr:colOff>609600</xdr:colOff>
      <xdr:row>22</xdr:row>
      <xdr:rowOff>91440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25C2C59F-98BE-AF87-ED36-EC2D42103419}"/>
            </a:ext>
          </a:extLst>
        </xdr:cNvPr>
        <xdr:cNvCxnSpPr/>
      </xdr:nvCxnSpPr>
      <xdr:spPr>
        <a:xfrm flipH="1">
          <a:off x="15925800" y="3667125"/>
          <a:ext cx="2000250" cy="1962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240030</xdr:colOff>
      <xdr:row>22</xdr:row>
      <xdr:rowOff>28575</xdr:rowOff>
    </xdr:from>
    <xdr:to>
      <xdr:col>17</xdr:col>
      <xdr:colOff>523875</xdr:colOff>
      <xdr:row>25</xdr:row>
      <xdr:rowOff>87630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D60761F-4448-0FD7-E201-0E606716969B}"/>
            </a:ext>
          </a:extLst>
        </xdr:cNvPr>
        <xdr:cNvCxnSpPr/>
      </xdr:nvCxnSpPr>
      <xdr:spPr>
        <a:xfrm flipH="1">
          <a:off x="16222980" y="3800475"/>
          <a:ext cx="1617345" cy="5734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466725</xdr:colOff>
      <xdr:row>22</xdr:row>
      <xdr:rowOff>102870</xdr:rowOff>
    </xdr:from>
    <xdr:to>
      <xdr:col>18</xdr:col>
      <xdr:colOff>26670</xdr:colOff>
      <xdr:row>28</xdr:row>
      <xdr:rowOff>123825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B4453E2-3DC9-C4FC-D1BF-8A2681D4DC03}"/>
            </a:ext>
          </a:extLst>
        </xdr:cNvPr>
        <xdr:cNvCxnSpPr/>
      </xdr:nvCxnSpPr>
      <xdr:spPr>
        <a:xfrm flipH="1">
          <a:off x="16449675" y="3874770"/>
          <a:ext cx="1560195" cy="10496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30</xdr:row>
      <xdr:rowOff>76200</xdr:rowOff>
    </xdr:from>
    <xdr:to>
      <xdr:col>9</xdr:col>
      <xdr:colOff>354330</xdr:colOff>
      <xdr:row>31</xdr:row>
      <xdr:rowOff>93345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F6969142-591F-4045-BB17-BFE63662895F}"/>
            </a:ext>
          </a:extLst>
        </xdr:cNvPr>
        <xdr:cNvCxnSpPr/>
      </xdr:nvCxnSpPr>
      <xdr:spPr>
        <a:xfrm flipH="1" flipV="1">
          <a:off x="11239500" y="5219700"/>
          <a:ext cx="992505" cy="1885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2529840</xdr:colOff>
      <xdr:row>39</xdr:row>
      <xdr:rowOff>76200</xdr:rowOff>
    </xdr:from>
    <xdr:to>
      <xdr:col>8</xdr:col>
      <xdr:colOff>1200150</xdr:colOff>
      <xdr:row>41</xdr:row>
      <xdr:rowOff>19050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3405D8B7-3D4F-CC04-56DF-FA055FB69D2B}"/>
            </a:ext>
          </a:extLst>
        </xdr:cNvPr>
        <xdr:cNvCxnSpPr/>
      </xdr:nvCxnSpPr>
      <xdr:spPr>
        <a:xfrm flipH="1">
          <a:off x="8940165" y="6762750"/>
          <a:ext cx="292798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43</xdr:row>
      <xdr:rowOff>95250</xdr:rowOff>
    </xdr:from>
    <xdr:to>
      <xdr:col>9</xdr:col>
      <xdr:colOff>659130</xdr:colOff>
      <xdr:row>43</xdr:row>
      <xdr:rowOff>102870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B8C62C6F-5E8B-4AC8-AA3E-4BC098CB97F9}"/>
            </a:ext>
          </a:extLst>
        </xdr:cNvPr>
        <xdr:cNvCxnSpPr/>
      </xdr:nvCxnSpPr>
      <xdr:spPr>
        <a:xfrm flipH="1" flipV="1">
          <a:off x="10753725" y="7467600"/>
          <a:ext cx="178308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46</xdr:row>
      <xdr:rowOff>104775</xdr:rowOff>
    </xdr:from>
    <xdr:to>
      <xdr:col>9</xdr:col>
      <xdr:colOff>662940</xdr:colOff>
      <xdr:row>46</xdr:row>
      <xdr:rowOff>106680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61B08B63-A67A-42A3-9BA9-FD0A226C302F}"/>
            </a:ext>
          </a:extLst>
        </xdr:cNvPr>
        <xdr:cNvCxnSpPr/>
      </xdr:nvCxnSpPr>
      <xdr:spPr>
        <a:xfrm flipH="1" flipV="1">
          <a:off x="10753725" y="7991475"/>
          <a:ext cx="1786890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57</xdr:row>
      <xdr:rowOff>85725</xdr:rowOff>
    </xdr:from>
    <xdr:to>
      <xdr:col>10</xdr:col>
      <xdr:colOff>219075</xdr:colOff>
      <xdr:row>59</xdr:row>
      <xdr:rowOff>133350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46082570-6CF8-8012-CE67-69E9A8A811EA}"/>
            </a:ext>
          </a:extLst>
        </xdr:cNvPr>
        <xdr:cNvCxnSpPr/>
      </xdr:nvCxnSpPr>
      <xdr:spPr>
        <a:xfrm flipH="1" flipV="1">
          <a:off x="12315825" y="9858375"/>
          <a:ext cx="5524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66675</xdr:rowOff>
    </xdr:from>
    <xdr:to>
      <xdr:col>6</xdr:col>
      <xdr:colOff>240030</xdr:colOff>
      <xdr:row>19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C6B8F9C-7BD2-D9A5-55AA-513889E8C0DD}"/>
            </a:ext>
          </a:extLst>
        </xdr:cNvPr>
        <xdr:cNvCxnSpPr/>
      </xdr:nvCxnSpPr>
      <xdr:spPr>
        <a:xfrm flipH="1" flipV="1">
          <a:off x="3419475" y="1609725"/>
          <a:ext cx="821055" cy="1685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15857-7669-4AB2-B5A5-180DD8A1A608}" name="Table1" displayName="Table1" ref="C2:C9" totalsRowCount="1">
  <autoFilter ref="C2:C8" xr:uid="{1467D530-A829-4702-9A76-F2188C500DF2}"/>
  <tableColumns count="1">
    <tableColumn id="1" xr3:uid="{53E25277-F34A-4120-9C92-6E9146236D7D}" name="Values" totalsRowFunction="sum" totalsRowCellStyle="Normal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A9C47F"/>
      </a:accent1>
      <a:accent2>
        <a:srgbClr val="6BCABA"/>
      </a:accent2>
      <a:accent3>
        <a:srgbClr val="8BD3E6"/>
      </a:accent3>
      <a:accent4>
        <a:srgbClr val="B288B9"/>
      </a:accent4>
      <a:accent5>
        <a:srgbClr val="E6A65D"/>
      </a:accent5>
      <a:accent6>
        <a:srgbClr val="D4E2BF"/>
      </a:accent6>
      <a:hlink>
        <a:srgbClr val="0563C1"/>
      </a:hlink>
      <a:folHlink>
        <a:srgbClr val="954F72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aew.com/technical/technology/excel-community/excel-community-articles/2022/excel-tips-and-tricks-44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youtube.com/watch?v=oKXxA1SjE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EF4F-F9DC-4CBD-9D39-5AD06CE7130D}">
  <dimension ref="A1:F15"/>
  <sheetViews>
    <sheetView workbookViewId="0">
      <selection activeCell="D12" sqref="D12"/>
    </sheetView>
  </sheetViews>
  <sheetFormatPr defaultRowHeight="13.8" x14ac:dyDescent="0.25"/>
  <cols>
    <col min="1" max="1" width="18.59765625" style="22" customWidth="1"/>
    <col min="2" max="2" width="8.796875" style="22"/>
    <col min="3" max="3" width="19.796875" style="22" customWidth="1"/>
    <col min="4" max="4" width="30.69921875" style="22" bestFit="1" customWidth="1"/>
    <col min="5" max="5" width="16.296875" style="22" customWidth="1"/>
    <col min="6" max="16384" width="8.796875" style="22"/>
  </cols>
  <sheetData>
    <row r="1" spans="1:6" ht="55.2" x14ac:dyDescent="0.25">
      <c r="A1" s="25" t="s">
        <v>146</v>
      </c>
      <c r="C1" s="23" t="s">
        <v>145</v>
      </c>
      <c r="E1" s="24" t="s">
        <v>144</v>
      </c>
    </row>
    <row r="2" spans="1:6" x14ac:dyDescent="0.25">
      <c r="A2" s="22">
        <v>1000</v>
      </c>
      <c r="C2" s="22" t="s">
        <v>147</v>
      </c>
      <c r="E2" s="23">
        <f>SUM(E4:E1048576)</f>
        <v>15000</v>
      </c>
      <c r="F2" s="23" t="str">
        <f ca="1">_xlfn.FORMULATEXT(E2)</f>
        <v>=SUM(E4:E1048576)</v>
      </c>
    </row>
    <row r="3" spans="1:6" x14ac:dyDescent="0.25">
      <c r="A3" s="22">
        <v>1000</v>
      </c>
      <c r="C3" s="22">
        <v>1000</v>
      </c>
    </row>
    <row r="4" spans="1:6" x14ac:dyDescent="0.25">
      <c r="A4" s="22">
        <v>1000</v>
      </c>
      <c r="C4" s="22">
        <v>1000</v>
      </c>
      <c r="E4" s="22">
        <v>1000</v>
      </c>
    </row>
    <row r="5" spans="1:6" x14ac:dyDescent="0.25">
      <c r="A5" s="22">
        <v>1000</v>
      </c>
      <c r="C5" s="22">
        <v>1000</v>
      </c>
      <c r="E5" s="22">
        <v>1000</v>
      </c>
    </row>
    <row r="6" spans="1:6" x14ac:dyDescent="0.25">
      <c r="A6" s="22">
        <v>1000</v>
      </c>
      <c r="C6" s="22">
        <v>1000</v>
      </c>
      <c r="E6" s="22">
        <v>1000</v>
      </c>
    </row>
    <row r="7" spans="1:6" x14ac:dyDescent="0.25">
      <c r="A7" s="22">
        <v>1000</v>
      </c>
      <c r="C7" s="22">
        <v>1000</v>
      </c>
      <c r="E7" s="22">
        <v>1000</v>
      </c>
    </row>
    <row r="8" spans="1:6" x14ac:dyDescent="0.25">
      <c r="A8" s="22">
        <v>1000</v>
      </c>
      <c r="C8" s="22">
        <v>500</v>
      </c>
      <c r="E8" s="22">
        <v>1000</v>
      </c>
    </row>
    <row r="9" spans="1:6" x14ac:dyDescent="0.25">
      <c r="A9" s="22">
        <v>500</v>
      </c>
      <c r="C9" s="22">
        <f>SUBTOTAL(109,Table1[Values])</f>
        <v>5500</v>
      </c>
      <c r="D9" s="26" t="str">
        <f ca="1">_xlfn.FORMULATEXT(C9)</f>
        <v>=SUBTOTAL(109,[Values])</v>
      </c>
      <c r="E9" s="22">
        <v>1000</v>
      </c>
    </row>
    <row r="10" spans="1:6" x14ac:dyDescent="0.25">
      <c r="E10" s="22">
        <v>1000</v>
      </c>
    </row>
    <row r="11" spans="1:6" x14ac:dyDescent="0.25">
      <c r="A11" s="23">
        <f>SUM(A2:A10)</f>
        <v>7500</v>
      </c>
      <c r="B11" s="23" t="str">
        <f ca="1">_xlfn.FORMULATEXT(A11)</f>
        <v>=SUM(A2:A10)</v>
      </c>
      <c r="E11" s="22">
        <v>1000</v>
      </c>
    </row>
    <row r="12" spans="1:6" x14ac:dyDescent="0.25">
      <c r="E12" s="22">
        <v>1000</v>
      </c>
    </row>
    <row r="13" spans="1:6" x14ac:dyDescent="0.25">
      <c r="E13" s="22">
        <v>1000</v>
      </c>
    </row>
    <row r="14" spans="1:6" x14ac:dyDescent="0.25">
      <c r="E14" s="22">
        <v>5000</v>
      </c>
    </row>
    <row r="15" spans="1:6" x14ac:dyDescent="0.25">
      <c r="C15" s="22" t="s">
        <v>143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A1:S101"/>
  <sheetViews>
    <sheetView topLeftCell="B43" workbookViewId="0">
      <selection activeCell="J55" sqref="J55"/>
    </sheetView>
  </sheetViews>
  <sheetFormatPr defaultRowHeight="13.8" x14ac:dyDescent="0.25"/>
  <cols>
    <col min="1" max="1" width="12" style="1" bestFit="1" customWidth="1"/>
    <col min="2" max="2" width="18.8984375" bestFit="1" customWidth="1"/>
    <col min="3" max="3" width="15" bestFit="1" customWidth="1"/>
    <col min="4" max="4" width="14.69921875" style="2" bestFit="1" customWidth="1"/>
    <col min="5" max="5" width="14.69921875" bestFit="1" customWidth="1"/>
    <col min="7" max="7" width="35.3984375" bestFit="1" customWidth="1"/>
    <col min="8" max="8" width="20.5" bestFit="1" customWidth="1"/>
    <col min="9" max="9" width="15.8984375" bestFit="1" customWidth="1"/>
    <col min="10" max="10" width="10.09765625" bestFit="1" customWidth="1"/>
  </cols>
  <sheetData>
    <row r="1" spans="1:17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</row>
    <row r="2" spans="1:17" x14ac:dyDescent="0.25">
      <c r="A2" s="9">
        <v>44197</v>
      </c>
      <c r="B2" s="10" t="s">
        <v>5</v>
      </c>
      <c r="C2" s="10" t="s">
        <v>6</v>
      </c>
      <c r="D2" s="11">
        <v>4549.24</v>
      </c>
      <c r="E2" s="10" t="s">
        <v>7</v>
      </c>
    </row>
    <row r="3" spans="1:17" x14ac:dyDescent="0.25">
      <c r="A3" s="9">
        <v>44206</v>
      </c>
      <c r="B3" s="10" t="s">
        <v>11</v>
      </c>
      <c r="C3" s="10" t="s">
        <v>12</v>
      </c>
      <c r="D3" s="11">
        <v>1927.97</v>
      </c>
      <c r="E3" s="10" t="s">
        <v>13</v>
      </c>
      <c r="G3" s="3" t="s">
        <v>133</v>
      </c>
      <c r="L3" s="4" t="s">
        <v>148</v>
      </c>
    </row>
    <row r="4" spans="1:17" x14ac:dyDescent="0.25">
      <c r="A4" s="9">
        <v>44211</v>
      </c>
      <c r="B4" s="10" t="s">
        <v>15</v>
      </c>
      <c r="C4" s="10" t="s">
        <v>16</v>
      </c>
      <c r="D4" s="11">
        <v>6344.46</v>
      </c>
      <c r="E4" s="10" t="s">
        <v>17</v>
      </c>
    </row>
    <row r="5" spans="1:17" x14ac:dyDescent="0.25">
      <c r="A5" s="9">
        <v>44212</v>
      </c>
      <c r="B5" s="10" t="s">
        <v>15</v>
      </c>
      <c r="C5" s="10" t="s">
        <v>18</v>
      </c>
      <c r="D5" s="11">
        <v>2545.63</v>
      </c>
      <c r="E5" s="10" t="s">
        <v>19</v>
      </c>
      <c r="G5" s="7" t="s">
        <v>2</v>
      </c>
      <c r="H5" s="7" t="s">
        <v>3</v>
      </c>
    </row>
    <row r="6" spans="1:17" x14ac:dyDescent="0.25">
      <c r="A6" s="9">
        <v>44213</v>
      </c>
      <c r="B6" s="10" t="s">
        <v>15</v>
      </c>
      <c r="C6" s="10" t="s">
        <v>22</v>
      </c>
      <c r="D6" s="11">
        <v>8588.06</v>
      </c>
      <c r="E6" s="10" t="s">
        <v>7</v>
      </c>
      <c r="G6" s="10" t="s">
        <v>10</v>
      </c>
      <c r="H6" s="10">
        <f>VLOOKUP(G6,$C$2:$D$101,2,FALSE)</f>
        <v>2677.75</v>
      </c>
      <c r="I6" t="str" cm="1">
        <f t="array" aca="1" ref="I6:I8" ca="1">_xlfn.FORMULATEXT(H6:H8)</f>
        <v>=VLOOKUP(G6,$C$2:$D$101,2,FALSE)</v>
      </c>
    </row>
    <row r="7" spans="1:17" x14ac:dyDescent="0.25">
      <c r="A7" s="9">
        <v>44218</v>
      </c>
      <c r="B7" s="10" t="s">
        <v>11</v>
      </c>
      <c r="C7" s="10" t="s">
        <v>23</v>
      </c>
      <c r="D7" s="11">
        <v>9170.8799999999992</v>
      </c>
      <c r="E7" s="10" t="s">
        <v>13</v>
      </c>
      <c r="G7" s="10" t="s">
        <v>27</v>
      </c>
      <c r="H7" s="10">
        <f>VLOOKUP(G7,$C$2:$D$101,2,FALSE)</f>
        <v>6052.94</v>
      </c>
      <c r="I7" t="str">
        <f ca="1"/>
        <v>=VLOOKUP(G7,$C$2:$D$101,2,FALSE)</v>
      </c>
      <c r="M7" s="4" t="s">
        <v>149</v>
      </c>
    </row>
    <row r="8" spans="1:17" x14ac:dyDescent="0.25">
      <c r="A8" s="9">
        <v>44239</v>
      </c>
      <c r="B8" s="10" t="s">
        <v>5</v>
      </c>
      <c r="C8" s="10" t="s">
        <v>24</v>
      </c>
      <c r="D8" s="11">
        <v>7444.58</v>
      </c>
      <c r="E8" s="10" t="s">
        <v>25</v>
      </c>
      <c r="G8" s="10" t="s">
        <v>12</v>
      </c>
      <c r="H8" s="10">
        <f>VLOOKUP(G8,$C$2:$D$101,2,FALSE)</f>
        <v>1927.97</v>
      </c>
      <c r="I8" t="str">
        <f ca="1"/>
        <v>=VLOOKUP(G8,$C$2:$D$101,2,FALSE)</v>
      </c>
    </row>
    <row r="9" spans="1:17" x14ac:dyDescent="0.25">
      <c r="A9" s="9">
        <v>44240</v>
      </c>
      <c r="B9" s="10" t="s">
        <v>26</v>
      </c>
      <c r="C9" s="10" t="s">
        <v>27</v>
      </c>
      <c r="D9" s="11">
        <v>6052.94</v>
      </c>
      <c r="E9" s="10" t="s">
        <v>17</v>
      </c>
    </row>
    <row r="10" spans="1:17" x14ac:dyDescent="0.25">
      <c r="A10" s="9">
        <v>44245</v>
      </c>
      <c r="B10" s="10" t="s">
        <v>15</v>
      </c>
      <c r="C10" s="10" t="s">
        <v>29</v>
      </c>
      <c r="D10" s="11">
        <v>2986.66</v>
      </c>
      <c r="E10" s="10" t="s">
        <v>17</v>
      </c>
      <c r="G10" s="3" t="s">
        <v>134</v>
      </c>
    </row>
    <row r="11" spans="1:17" x14ac:dyDescent="0.25">
      <c r="A11" s="9">
        <v>44245</v>
      </c>
      <c r="B11" s="10" t="s">
        <v>15</v>
      </c>
      <c r="C11" s="10" t="s">
        <v>30</v>
      </c>
      <c r="D11" s="11">
        <v>7630.95</v>
      </c>
      <c r="E11" s="10" t="s">
        <v>17</v>
      </c>
      <c r="M11" t="s">
        <v>150</v>
      </c>
    </row>
    <row r="12" spans="1:17" x14ac:dyDescent="0.25">
      <c r="A12" s="9">
        <v>44247</v>
      </c>
      <c r="B12" s="10" t="s">
        <v>26</v>
      </c>
      <c r="C12" s="10" t="s">
        <v>32</v>
      </c>
      <c r="D12" s="11">
        <v>3508.08</v>
      </c>
      <c r="E12" s="10" t="s">
        <v>7</v>
      </c>
      <c r="G12" s="12" t="s">
        <v>8</v>
      </c>
      <c r="H12" s="7" t="s">
        <v>9</v>
      </c>
      <c r="I12" s="10" t="s">
        <v>10</v>
      </c>
      <c r="Q12" s="4" t="s">
        <v>151</v>
      </c>
    </row>
    <row r="13" spans="1:17" x14ac:dyDescent="0.25">
      <c r="A13" s="9">
        <v>44248</v>
      </c>
      <c r="B13" s="10" t="s">
        <v>11</v>
      </c>
      <c r="C13" s="10" t="s">
        <v>34</v>
      </c>
      <c r="D13" s="11">
        <v>4967.79</v>
      </c>
      <c r="E13" s="10" t="s">
        <v>17</v>
      </c>
      <c r="G13" s="12"/>
      <c r="H13" s="7" t="s">
        <v>14</v>
      </c>
      <c r="I13" s="11">
        <f>_xlfn.XLOOKUP(I12,$C$2:$C$101,$D$2:$D$101)</f>
        <v>2677.75</v>
      </c>
      <c r="J13" t="str">
        <f ca="1">_xlfn.FORMULATEXT(I13)</f>
        <v>=XLOOKUP(I12,$C$2:$C$101,$D$2:$D$101)</v>
      </c>
    </row>
    <row r="14" spans="1:17" x14ac:dyDescent="0.25">
      <c r="A14" s="9">
        <v>44250</v>
      </c>
      <c r="B14" s="10" t="s">
        <v>11</v>
      </c>
      <c r="C14" s="10" t="s">
        <v>35</v>
      </c>
      <c r="D14" s="11">
        <v>996.64</v>
      </c>
      <c r="E14" s="10" t="s">
        <v>36</v>
      </c>
      <c r="G14" s="13" t="s">
        <v>135</v>
      </c>
      <c r="H14" s="13"/>
      <c r="I14" s="11">
        <f>INDEX($C$2:$D$101,MATCH(I12,$C$2:$C$101,0),2)</f>
        <v>2677.75</v>
      </c>
      <c r="J14" t="str">
        <f ca="1">_xlfn.FORMULATEXT(I14)</f>
        <v>=INDEX($C$2:$D$101,MATCH(I12,$C$2:$C$101,0),2)</v>
      </c>
    </row>
    <row r="15" spans="1:17" x14ac:dyDescent="0.25">
      <c r="A15" s="9">
        <v>44251</v>
      </c>
      <c r="B15" s="10" t="s">
        <v>40</v>
      </c>
      <c r="C15" s="10" t="s">
        <v>41</v>
      </c>
      <c r="D15" s="11">
        <v>3156.59</v>
      </c>
      <c r="E15" s="10" t="s">
        <v>7</v>
      </c>
    </row>
    <row r="16" spans="1:17" ht="13.8" customHeight="1" x14ac:dyDescent="0.25">
      <c r="A16" s="9">
        <v>44265</v>
      </c>
      <c r="B16" s="10" t="s">
        <v>5</v>
      </c>
      <c r="C16" s="10" t="s">
        <v>43</v>
      </c>
      <c r="D16" s="11">
        <v>3984.2</v>
      </c>
      <c r="E16" s="10" t="s">
        <v>13</v>
      </c>
      <c r="G16" s="14" t="s">
        <v>20</v>
      </c>
      <c r="H16" s="7" t="s">
        <v>9</v>
      </c>
      <c r="I16" s="10" t="s">
        <v>21</v>
      </c>
    </row>
    <row r="17" spans="1:19" x14ac:dyDescent="0.25">
      <c r="A17" s="9">
        <v>44280</v>
      </c>
      <c r="B17" s="10" t="s">
        <v>40</v>
      </c>
      <c r="C17" s="10" t="s">
        <v>44</v>
      </c>
      <c r="D17" s="11">
        <v>6261.14</v>
      </c>
      <c r="E17" s="10" t="s">
        <v>19</v>
      </c>
      <c r="G17" s="14"/>
      <c r="H17" s="7" t="s">
        <v>14</v>
      </c>
      <c r="I17" s="15" t="str">
        <f>_xlfn.XLOOKUP(I16,$C$2:$C$101,$D$2:$D$101,"Invoice not found")</f>
        <v>Invoice not found</v>
      </c>
      <c r="J17" t="str">
        <f ca="1">_xlfn.FORMULATEXT(I17)</f>
        <v>=XLOOKUP(I16,$C$2:$C$101,$D$2:$D$101,"Invoice not found")</v>
      </c>
    </row>
    <row r="18" spans="1:19" ht="13.8" customHeight="1" x14ac:dyDescent="0.25">
      <c r="A18" s="9">
        <v>44288</v>
      </c>
      <c r="B18" s="10" t="s">
        <v>5</v>
      </c>
      <c r="C18" s="10" t="s">
        <v>46</v>
      </c>
      <c r="D18" s="11">
        <v>8272.0400000000009</v>
      </c>
      <c r="E18" s="10" t="s">
        <v>17</v>
      </c>
    </row>
    <row r="19" spans="1:19" x14ac:dyDescent="0.25">
      <c r="A19" s="9">
        <v>44288</v>
      </c>
      <c r="B19" s="10" t="s">
        <v>40</v>
      </c>
      <c r="C19" s="10" t="s">
        <v>48</v>
      </c>
      <c r="D19" s="11">
        <v>6528.98</v>
      </c>
      <c r="E19" s="10" t="s">
        <v>19</v>
      </c>
      <c r="G19" s="16" t="s">
        <v>136</v>
      </c>
      <c r="H19" s="7" t="s">
        <v>137</v>
      </c>
      <c r="I19" s="11">
        <v>900</v>
      </c>
      <c r="J19" s="17"/>
    </row>
    <row r="20" spans="1:19" x14ac:dyDescent="0.25">
      <c r="A20" s="9">
        <v>44289</v>
      </c>
      <c r="B20" s="10" t="s">
        <v>5</v>
      </c>
      <c r="C20" s="10" t="s">
        <v>50</v>
      </c>
      <c r="D20" s="11">
        <v>9967.19</v>
      </c>
      <c r="E20" s="10" t="s">
        <v>17</v>
      </c>
      <c r="G20" s="16"/>
      <c r="H20" s="7" t="s">
        <v>28</v>
      </c>
      <c r="I20" s="15" t="str" cm="1">
        <f t="array" ref="I20:J20">_xlfn.XLOOKUP(I19,$D$2:$D$101,$C$2:$D$101,"No results found",-1)</f>
        <v>BMLLP006</v>
      </c>
      <c r="J20" s="11">
        <v>701.65</v>
      </c>
      <c r="K20" t="str">
        <f ca="1">_xlfn.FORMULATEXT(I20)</f>
        <v>=XLOOKUP(I19,$D$2:$D$101,$C$2:$D$101,"No results found",-1)</v>
      </c>
    </row>
    <row r="21" spans="1:19" x14ac:dyDescent="0.25">
      <c r="A21" s="9">
        <v>44291</v>
      </c>
      <c r="B21" s="10" t="s">
        <v>40</v>
      </c>
      <c r="C21" s="10" t="s">
        <v>51</v>
      </c>
      <c r="D21" s="11">
        <v>8951.0300000000007</v>
      </c>
      <c r="E21" s="10" t="s">
        <v>19</v>
      </c>
      <c r="S21" t="s">
        <v>152</v>
      </c>
    </row>
    <row r="22" spans="1:19" x14ac:dyDescent="0.25">
      <c r="A22" s="9">
        <v>44293</v>
      </c>
      <c r="B22" s="10" t="s">
        <v>11</v>
      </c>
      <c r="C22" s="10" t="s">
        <v>52</v>
      </c>
      <c r="D22" s="11">
        <v>7997.67</v>
      </c>
      <c r="E22" s="10" t="s">
        <v>25</v>
      </c>
      <c r="G22" s="16" t="s">
        <v>31</v>
      </c>
      <c r="H22" s="7" t="s">
        <v>4</v>
      </c>
      <c r="I22" s="11" t="s">
        <v>7</v>
      </c>
      <c r="J22" s="17"/>
      <c r="S22" s="27" t="s">
        <v>153</v>
      </c>
    </row>
    <row r="23" spans="1:19" x14ac:dyDescent="0.25">
      <c r="A23" s="9">
        <v>44298</v>
      </c>
      <c r="B23" s="10" t="s">
        <v>26</v>
      </c>
      <c r="C23" s="10" t="s">
        <v>53</v>
      </c>
      <c r="D23" s="11">
        <v>8369.44</v>
      </c>
      <c r="E23" s="10" t="s">
        <v>25</v>
      </c>
      <c r="G23" s="16"/>
      <c r="H23" s="7" t="s">
        <v>33</v>
      </c>
      <c r="I23" s="15" t="str" cm="1">
        <f t="array" ref="I23:J23">_xlfn.XLOOKUP(I22,$E$2:$E$101,$C$2:$D$101, , ,-1)</f>
        <v>DI022</v>
      </c>
      <c r="J23" s="11">
        <v>4405.92</v>
      </c>
      <c r="K23" t="str">
        <f ca="1">_xlfn.FORMULATEXT(I23)</f>
        <v>=XLOOKUP(I22,$E$2:$E$101,$C$2:$D$101, , ,-1)</v>
      </c>
    </row>
    <row r="24" spans="1:19" x14ac:dyDescent="0.25">
      <c r="A24" s="9">
        <v>44299</v>
      </c>
      <c r="B24" s="10" t="s">
        <v>26</v>
      </c>
      <c r="C24" s="10" t="s">
        <v>54</v>
      </c>
      <c r="D24" s="11">
        <v>3812.65</v>
      </c>
      <c r="E24" s="10" t="s">
        <v>19</v>
      </c>
    </row>
    <row r="25" spans="1:19" x14ac:dyDescent="0.25">
      <c r="A25" s="9">
        <v>44300</v>
      </c>
      <c r="B25" s="10" t="s">
        <v>15</v>
      </c>
      <c r="C25" s="10" t="s">
        <v>55</v>
      </c>
      <c r="D25" s="11">
        <v>7572.1</v>
      </c>
      <c r="E25" s="10" t="s">
        <v>19</v>
      </c>
      <c r="G25" s="16" t="s">
        <v>37</v>
      </c>
      <c r="H25" s="7" t="s">
        <v>38</v>
      </c>
      <c r="I25" s="11" t="s">
        <v>39</v>
      </c>
      <c r="J25" s="17"/>
    </row>
    <row r="26" spans="1:19" x14ac:dyDescent="0.25">
      <c r="A26" s="9">
        <v>44301</v>
      </c>
      <c r="B26" s="10" t="s">
        <v>15</v>
      </c>
      <c r="C26" s="10" t="s">
        <v>56</v>
      </c>
      <c r="D26" s="11">
        <v>9741.02</v>
      </c>
      <c r="E26" s="10" t="s">
        <v>36</v>
      </c>
      <c r="G26" s="16"/>
      <c r="H26" s="7" t="s">
        <v>42</v>
      </c>
      <c r="I26" s="15" t="str" cm="1">
        <f t="array" ref="I26:J26">_xlfn.XLOOKUP(I25&amp;"*",$C$2:$C$101,$C$2:$D$101, ,2,-1)</f>
        <v>BMLLP016</v>
      </c>
      <c r="J26" s="11">
        <v>4636.2299999999996</v>
      </c>
      <c r="K26" t="str">
        <f ca="1">_xlfn.FORMULATEXT(I26)</f>
        <v>=XLOOKUP(I25&amp;"*",$C$2:$C$101,$C$2:$D$101, ,2,-1)</v>
      </c>
    </row>
    <row r="27" spans="1:19" x14ac:dyDescent="0.25">
      <c r="A27" s="9">
        <v>44303</v>
      </c>
      <c r="B27" s="10" t="s">
        <v>26</v>
      </c>
      <c r="C27" s="10" t="s">
        <v>57</v>
      </c>
      <c r="D27" s="11">
        <v>949.31</v>
      </c>
      <c r="E27" s="10" t="s">
        <v>25</v>
      </c>
    </row>
    <row r="28" spans="1:19" x14ac:dyDescent="0.25">
      <c r="A28" s="9">
        <v>44303</v>
      </c>
      <c r="B28" s="10" t="s">
        <v>40</v>
      </c>
      <c r="C28" s="10" t="s">
        <v>10</v>
      </c>
      <c r="D28" s="11">
        <v>2677.75</v>
      </c>
      <c r="E28" s="10" t="s">
        <v>17</v>
      </c>
      <c r="G28" s="18" t="s">
        <v>138</v>
      </c>
      <c r="H28" s="7" t="s">
        <v>45</v>
      </c>
      <c r="I28" s="9">
        <v>44378</v>
      </c>
    </row>
    <row r="29" spans="1:19" x14ac:dyDescent="0.25">
      <c r="A29" s="9">
        <v>44304</v>
      </c>
      <c r="B29" s="10" t="s">
        <v>5</v>
      </c>
      <c r="C29" s="10" t="s">
        <v>58</v>
      </c>
      <c r="D29" s="11">
        <v>701.65</v>
      </c>
      <c r="E29" s="10" t="s">
        <v>132</v>
      </c>
      <c r="G29" s="19"/>
      <c r="H29" s="7" t="s">
        <v>47</v>
      </c>
      <c r="I29" s="9">
        <v>44469</v>
      </c>
    </row>
    <row r="30" spans="1:19" x14ac:dyDescent="0.25">
      <c r="A30" s="9">
        <v>44308</v>
      </c>
      <c r="B30" s="10" t="s">
        <v>15</v>
      </c>
      <c r="C30" s="10" t="s">
        <v>59</v>
      </c>
      <c r="D30" s="11">
        <v>8391.9</v>
      </c>
      <c r="E30" s="10" t="s">
        <v>7</v>
      </c>
      <c r="G30" s="20"/>
      <c r="H30" s="7" t="s">
        <v>49</v>
      </c>
      <c r="I30" s="11">
        <f>SUM(_xlfn.XLOOKUP(I28,$A$2:$A$101,$D$2:$D$101,,1,1):_xlfn.XLOOKUP(I29,$A$2:$A$101,$D$2:$D$101,,-1,-1))</f>
        <v>123214.28</v>
      </c>
      <c r="J30" t="str">
        <f ca="1">_xlfn.FORMULATEXT(I30)</f>
        <v>=SUM(XLOOKUP(I28,$A$2:$A$101,$D$2:$D$101,,1,1):XLOOKUP(I29,$A$2:$A$101,$D$2:$D$101,,-1,-1))</v>
      </c>
    </row>
    <row r="31" spans="1:19" x14ac:dyDescent="0.25">
      <c r="A31" s="9">
        <v>44315</v>
      </c>
      <c r="B31" s="10" t="s">
        <v>5</v>
      </c>
      <c r="C31" s="10" t="s">
        <v>60</v>
      </c>
      <c r="D31" s="11">
        <v>9424.3700000000008</v>
      </c>
      <c r="E31" s="10" t="s">
        <v>13</v>
      </c>
    </row>
    <row r="32" spans="1:19" x14ac:dyDescent="0.25">
      <c r="A32" s="9">
        <v>44320</v>
      </c>
      <c r="B32" s="10" t="s">
        <v>11</v>
      </c>
      <c r="C32" s="10" t="s">
        <v>61</v>
      </c>
      <c r="D32" s="11">
        <v>2707.11</v>
      </c>
      <c r="E32" s="10" t="s">
        <v>36</v>
      </c>
      <c r="G32" s="3" t="s">
        <v>139</v>
      </c>
      <c r="K32" t="s">
        <v>154</v>
      </c>
    </row>
    <row r="33" spans="1:13" x14ac:dyDescent="0.25">
      <c r="A33" s="9">
        <v>44321</v>
      </c>
      <c r="B33" s="10" t="s">
        <v>26</v>
      </c>
      <c r="C33" s="10" t="s">
        <v>62</v>
      </c>
      <c r="D33" s="11">
        <v>8726.15</v>
      </c>
      <c r="E33" s="10" t="s">
        <v>19</v>
      </c>
    </row>
    <row r="34" spans="1:13" x14ac:dyDescent="0.25">
      <c r="A34" s="9">
        <v>44326</v>
      </c>
      <c r="B34" s="10" t="s">
        <v>11</v>
      </c>
      <c r="C34" s="10" t="s">
        <v>63</v>
      </c>
      <c r="D34" s="11">
        <v>3373.36</v>
      </c>
      <c r="E34" s="10" t="s">
        <v>7</v>
      </c>
      <c r="G34" t="str" cm="1">
        <f t="array" ref="G34:G40">_xlfn._xlws.SORT(_xlfn.UNIQUE(E2:E101))</f>
        <v>Bob</v>
      </c>
      <c r="H34" cm="1">
        <f t="array" ref="H34:H40">SUMIFS($D$2:$D$101,$E$2:$E$101,_xlfn.ANCHORARRAY(G34))</f>
        <v>99148.76</v>
      </c>
    </row>
    <row r="35" spans="1:13" x14ac:dyDescent="0.25">
      <c r="A35" s="9">
        <v>44328</v>
      </c>
      <c r="B35" s="10" t="s">
        <v>26</v>
      </c>
      <c r="C35" s="10" t="s">
        <v>64</v>
      </c>
      <c r="D35" s="11">
        <v>2735.78</v>
      </c>
      <c r="E35" s="10" t="s">
        <v>7</v>
      </c>
      <c r="G35" t="str">
        <v>Dave</v>
      </c>
      <c r="H35">
        <v>701.65</v>
      </c>
    </row>
    <row r="36" spans="1:13" x14ac:dyDescent="0.25">
      <c r="A36" s="9">
        <v>44329</v>
      </c>
      <c r="B36" s="10" t="s">
        <v>11</v>
      </c>
      <c r="C36" s="10" t="s">
        <v>65</v>
      </c>
      <c r="D36" s="11">
        <v>3961.5</v>
      </c>
      <c r="E36" s="10" t="s">
        <v>19</v>
      </c>
      <c r="G36" t="str">
        <v>Edna</v>
      </c>
      <c r="H36">
        <v>118368.98</v>
      </c>
    </row>
    <row r="37" spans="1:13" x14ac:dyDescent="0.25">
      <c r="A37" s="9">
        <v>44330</v>
      </c>
      <c r="B37" s="10" t="s">
        <v>11</v>
      </c>
      <c r="C37" s="10" t="s">
        <v>66</v>
      </c>
      <c r="D37" s="11">
        <v>7047.29</v>
      </c>
      <c r="E37" s="10" t="s">
        <v>7</v>
      </c>
      <c r="G37" t="str">
        <v>Helen</v>
      </c>
      <c r="H37">
        <v>74584.800000000003</v>
      </c>
    </row>
    <row r="38" spans="1:13" x14ac:dyDescent="0.25">
      <c r="A38" s="9">
        <v>44333</v>
      </c>
      <c r="B38" s="10" t="s">
        <v>11</v>
      </c>
      <c r="C38" s="10" t="s">
        <v>67</v>
      </c>
      <c r="D38" s="11">
        <v>2500.42</v>
      </c>
      <c r="E38" s="10" t="s">
        <v>36</v>
      </c>
      <c r="G38" t="str">
        <v>Lucius</v>
      </c>
      <c r="H38">
        <v>63600.279999999992</v>
      </c>
    </row>
    <row r="39" spans="1:13" x14ac:dyDescent="0.25">
      <c r="A39" s="9">
        <v>44338</v>
      </c>
      <c r="B39" s="10" t="s">
        <v>11</v>
      </c>
      <c r="C39" s="10" t="s">
        <v>68</v>
      </c>
      <c r="D39" s="11">
        <v>579.74</v>
      </c>
      <c r="E39" s="10" t="s">
        <v>19</v>
      </c>
      <c r="G39" t="str">
        <v>Violet</v>
      </c>
      <c r="H39">
        <v>91673.639999999985</v>
      </c>
    </row>
    <row r="40" spans="1:13" x14ac:dyDescent="0.25">
      <c r="A40" s="9">
        <v>44341</v>
      </c>
      <c r="B40" s="10" t="s">
        <v>15</v>
      </c>
      <c r="C40" s="10" t="s">
        <v>69</v>
      </c>
      <c r="D40" s="11">
        <v>9389.75</v>
      </c>
      <c r="E40" s="10" t="s">
        <v>17</v>
      </c>
      <c r="G40" t="str">
        <v>Winston</v>
      </c>
      <c r="H40">
        <v>75870.399999999994</v>
      </c>
      <c r="J40" t="s">
        <v>155</v>
      </c>
    </row>
    <row r="41" spans="1:13" x14ac:dyDescent="0.25">
      <c r="A41" s="9">
        <v>44343</v>
      </c>
      <c r="B41" s="10" t="s">
        <v>40</v>
      </c>
      <c r="C41" s="10" t="s">
        <v>70</v>
      </c>
      <c r="D41" s="11">
        <v>3191.4</v>
      </c>
      <c r="E41" s="10" t="s">
        <v>19</v>
      </c>
      <c r="K41" t="s">
        <v>142</v>
      </c>
    </row>
    <row r="42" spans="1:13" x14ac:dyDescent="0.25">
      <c r="A42" s="9">
        <v>44347</v>
      </c>
      <c r="B42" s="10" t="s">
        <v>5</v>
      </c>
      <c r="C42" s="10" t="s">
        <v>71</v>
      </c>
      <c r="D42" s="11">
        <v>637.71</v>
      </c>
      <c r="E42" s="10" t="s">
        <v>7</v>
      </c>
      <c r="G42" t="str">
        <f ca="1">_xlfn.FORMULATEXT(G34)</f>
        <v>=SORT(UNIQUE(E2:E101))</v>
      </c>
      <c r="H42" t="str">
        <f ca="1">_xlfn.FORMULATEXT(H34)</f>
        <v>=SUMIFS($D$2:$D$101,$E$2:$E$101,G34#)</v>
      </c>
    </row>
    <row r="43" spans="1:13" x14ac:dyDescent="0.25">
      <c r="A43" s="9">
        <v>44348</v>
      </c>
      <c r="B43" s="10" t="s">
        <v>26</v>
      </c>
      <c r="C43" s="10" t="s">
        <v>72</v>
      </c>
      <c r="D43" s="11">
        <v>3200.38</v>
      </c>
      <c r="E43" s="10" t="s">
        <v>19</v>
      </c>
    </row>
    <row r="44" spans="1:13" x14ac:dyDescent="0.25">
      <c r="A44" s="9">
        <v>44349</v>
      </c>
      <c r="B44" s="10" t="s">
        <v>15</v>
      </c>
      <c r="C44" s="10" t="s">
        <v>73</v>
      </c>
      <c r="D44" s="11">
        <v>1720.28</v>
      </c>
      <c r="E44" s="10" t="s">
        <v>17</v>
      </c>
      <c r="G44" t="str">
        <f>_xlfn.ARRAYTOTEXT(_xlfn.ANCHORARRAY(G34))</f>
        <v>Bob, Dave, Edna, Helen, Lucius, Violet, Winston</v>
      </c>
      <c r="H44" t="str">
        <f ca="1">_xlfn.FORMULATEXT(G44)</f>
        <v>=ARRAYTOTEXT(G34#)</v>
      </c>
      <c r="K44" t="s">
        <v>157</v>
      </c>
    </row>
    <row r="45" spans="1:13" x14ac:dyDescent="0.25">
      <c r="A45" s="9">
        <v>44350</v>
      </c>
      <c r="B45" s="10" t="s">
        <v>11</v>
      </c>
      <c r="C45" s="10" t="s">
        <v>74</v>
      </c>
      <c r="D45" s="11">
        <v>2725.16</v>
      </c>
      <c r="E45" s="10" t="s">
        <v>19</v>
      </c>
      <c r="G45" t="str" cm="1">
        <f t="array" ref="G45:M45">_xlfn.TEXTSPLIT(G44,",")</f>
        <v>Bob</v>
      </c>
      <c r="H45" t="str">
        <v xml:space="preserve"> Dave</v>
      </c>
      <c r="I45" t="str">
        <v xml:space="preserve"> Edna</v>
      </c>
      <c r="J45" t="str">
        <v xml:space="preserve"> Helen</v>
      </c>
      <c r="K45" t="str">
        <v xml:space="preserve"> Lucius</v>
      </c>
      <c r="L45" t="str">
        <v xml:space="preserve"> Violet</v>
      </c>
      <c r="M45" t="str">
        <v xml:space="preserve"> Winston</v>
      </c>
    </row>
    <row r="46" spans="1:13" x14ac:dyDescent="0.25">
      <c r="A46" s="9">
        <v>44351</v>
      </c>
      <c r="B46" s="10" t="s">
        <v>26</v>
      </c>
      <c r="C46" s="10" t="s">
        <v>75</v>
      </c>
      <c r="D46" s="11">
        <v>9943.57</v>
      </c>
      <c r="E46" s="10" t="s">
        <v>19</v>
      </c>
    </row>
    <row r="47" spans="1:13" x14ac:dyDescent="0.25">
      <c r="A47" s="9">
        <v>44352</v>
      </c>
      <c r="B47" s="10" t="s">
        <v>11</v>
      </c>
      <c r="C47" s="10" t="s">
        <v>76</v>
      </c>
      <c r="D47" s="11">
        <v>8004.7</v>
      </c>
      <c r="E47" s="10" t="s">
        <v>25</v>
      </c>
      <c r="H47" t="str">
        <f ca="1">_xlfn.FORMULATEXT(G45)</f>
        <v>=TEXTSPLIT(G44,",")</v>
      </c>
      <c r="K47" t="s">
        <v>156</v>
      </c>
    </row>
    <row r="48" spans="1:13" x14ac:dyDescent="0.25">
      <c r="A48" s="9">
        <v>44353</v>
      </c>
      <c r="B48" s="10" t="s">
        <v>5</v>
      </c>
      <c r="C48" s="10" t="s">
        <v>77</v>
      </c>
      <c r="D48" s="11">
        <v>9979.42</v>
      </c>
      <c r="E48" s="10" t="s">
        <v>25</v>
      </c>
    </row>
    <row r="49" spans="1:11" x14ac:dyDescent="0.25">
      <c r="A49" s="9">
        <v>44353</v>
      </c>
      <c r="B49" s="10" t="s">
        <v>15</v>
      </c>
      <c r="C49" s="10" t="s">
        <v>78</v>
      </c>
      <c r="D49" s="11">
        <v>6795.5</v>
      </c>
      <c r="E49" s="10" t="s">
        <v>25</v>
      </c>
      <c r="G49" s="3" t="s">
        <v>140</v>
      </c>
    </row>
    <row r="50" spans="1:11" x14ac:dyDescent="0.25">
      <c r="A50" s="9">
        <v>44362</v>
      </c>
      <c r="B50" s="10" t="s">
        <v>5</v>
      </c>
      <c r="C50" s="10" t="s">
        <v>79</v>
      </c>
      <c r="D50" s="11">
        <v>2744.72</v>
      </c>
      <c r="E50" s="10" t="s">
        <v>19</v>
      </c>
    </row>
    <row r="51" spans="1:11" x14ac:dyDescent="0.25">
      <c r="A51" s="9">
        <v>44365</v>
      </c>
      <c r="B51" s="10" t="s">
        <v>40</v>
      </c>
      <c r="C51" s="10" t="s">
        <v>80</v>
      </c>
      <c r="D51" s="11">
        <v>2717.1</v>
      </c>
      <c r="E51" s="10" t="s">
        <v>7</v>
      </c>
      <c r="G51" s="21" t="s">
        <v>141</v>
      </c>
    </row>
    <row r="52" spans="1:11" x14ac:dyDescent="0.25">
      <c r="A52" s="9">
        <v>44367</v>
      </c>
      <c r="B52" s="10" t="s">
        <v>15</v>
      </c>
      <c r="C52" s="10" t="s">
        <v>81</v>
      </c>
      <c r="D52" s="11">
        <v>2419.5100000000002</v>
      </c>
      <c r="E52" s="10" t="s">
        <v>25</v>
      </c>
      <c r="G52" s="5">
        <f>COUNTA(_xlfn.UNIQUE($B$2:$B$101))</f>
        <v>5</v>
      </c>
      <c r="H52" t="str">
        <f t="shared" ref="H52:H53" ca="1" si="0">_xlfn.FORMULATEXT(G52)</f>
        <v>=COUNTA(UNIQUE($B$2:$B$101))</v>
      </c>
    </row>
    <row r="53" spans="1:11" x14ac:dyDescent="0.25">
      <c r="A53" s="9">
        <v>44371</v>
      </c>
      <c r="B53" s="10" t="s">
        <v>40</v>
      </c>
      <c r="C53" s="10" t="s">
        <v>82</v>
      </c>
      <c r="D53" s="11">
        <v>6847.05</v>
      </c>
      <c r="E53" s="10" t="s">
        <v>13</v>
      </c>
      <c r="G53" s="5" cm="1">
        <f t="array" ref="G53">DISTINCTCOUNT($B$2:$B$101)</f>
        <v>5</v>
      </c>
      <c r="H53" t="str">
        <f t="shared" ca="1" si="0"/>
        <v>=DISTINCTCOUNT($B$2:$B$101)</v>
      </c>
      <c r="J53" t="s">
        <v>159</v>
      </c>
    </row>
    <row r="54" spans="1:11" x14ac:dyDescent="0.25">
      <c r="A54" s="9">
        <v>44374</v>
      </c>
      <c r="B54" s="10" t="s">
        <v>15</v>
      </c>
      <c r="C54" s="10" t="s">
        <v>83</v>
      </c>
      <c r="D54" s="11">
        <v>3279.06</v>
      </c>
      <c r="E54" s="10" t="s">
        <v>7</v>
      </c>
    </row>
    <row r="55" spans="1:11" x14ac:dyDescent="0.25">
      <c r="A55" s="9">
        <v>44377</v>
      </c>
      <c r="B55" s="10" t="s">
        <v>11</v>
      </c>
      <c r="C55" s="10" t="s">
        <v>84</v>
      </c>
      <c r="D55" s="11">
        <v>7838.93</v>
      </c>
      <c r="E55" s="10" t="s">
        <v>13</v>
      </c>
    </row>
    <row r="56" spans="1:11" x14ac:dyDescent="0.25">
      <c r="A56" s="9">
        <v>44381</v>
      </c>
      <c r="B56" s="10" t="s">
        <v>26</v>
      </c>
      <c r="C56" s="10" t="s">
        <v>85</v>
      </c>
      <c r="D56" s="11">
        <v>8501.84</v>
      </c>
      <c r="E56" s="10" t="s">
        <v>36</v>
      </c>
      <c r="G56" t="e" vm="1">
        <f>_xlfn.LAMBDA(_xlpm.range,COUNTA(_xlfn.UNIQUE(_xlpm.range)))</f>
        <v>#VALUE!</v>
      </c>
    </row>
    <row r="57" spans="1:11" x14ac:dyDescent="0.25">
      <c r="A57" s="9">
        <v>44382</v>
      </c>
      <c r="B57" s="10" t="s">
        <v>26</v>
      </c>
      <c r="C57" s="10" t="s">
        <v>86</v>
      </c>
      <c r="D57" s="11">
        <v>1271.28</v>
      </c>
      <c r="E57" s="10" t="s">
        <v>7</v>
      </c>
      <c r="J57" t="str">
        <f ca="1">_xlfn.FORMULATEXT(G56)</f>
        <v>=LAMBDA(range,COUNTA(UNIQUE(range)))</v>
      </c>
    </row>
    <row r="58" spans="1:11" x14ac:dyDescent="0.25">
      <c r="A58" s="9">
        <v>44388</v>
      </c>
      <c r="B58" s="10" t="s">
        <v>5</v>
      </c>
      <c r="C58" s="10" t="s">
        <v>87</v>
      </c>
      <c r="D58" s="11">
        <v>6536.56</v>
      </c>
      <c r="E58" s="10" t="s">
        <v>13</v>
      </c>
    </row>
    <row r="59" spans="1:11" x14ac:dyDescent="0.25">
      <c r="A59" s="9">
        <v>44388</v>
      </c>
      <c r="B59" s="10" t="s">
        <v>5</v>
      </c>
      <c r="C59" s="10" t="s">
        <v>88</v>
      </c>
      <c r="D59" s="11">
        <v>3590.78</v>
      </c>
      <c r="E59" s="10" t="s">
        <v>19</v>
      </c>
    </row>
    <row r="60" spans="1:11" x14ac:dyDescent="0.25">
      <c r="A60" s="9">
        <v>44388</v>
      </c>
      <c r="B60" s="10" t="s">
        <v>40</v>
      </c>
      <c r="C60" s="10" t="s">
        <v>89</v>
      </c>
      <c r="D60" s="11">
        <v>6093.09</v>
      </c>
      <c r="E60" s="10" t="s">
        <v>13</v>
      </c>
    </row>
    <row r="61" spans="1:11" x14ac:dyDescent="0.25">
      <c r="A61" s="9">
        <v>44391</v>
      </c>
      <c r="B61" s="10" t="s">
        <v>26</v>
      </c>
      <c r="C61" s="10" t="s">
        <v>90</v>
      </c>
      <c r="D61" s="11">
        <v>3731.17</v>
      </c>
      <c r="E61" s="10" t="s">
        <v>19</v>
      </c>
      <c r="K61" t="s">
        <v>158</v>
      </c>
    </row>
    <row r="62" spans="1:11" x14ac:dyDescent="0.25">
      <c r="A62" s="9">
        <v>44393</v>
      </c>
      <c r="B62" s="10" t="s">
        <v>26</v>
      </c>
      <c r="C62" s="10" t="s">
        <v>91</v>
      </c>
      <c r="D62" s="11">
        <v>5764.55</v>
      </c>
      <c r="E62" s="10" t="s">
        <v>36</v>
      </c>
    </row>
    <row r="63" spans="1:11" x14ac:dyDescent="0.25">
      <c r="A63" s="9">
        <v>44396</v>
      </c>
      <c r="B63" s="10" t="s">
        <v>26</v>
      </c>
      <c r="C63" s="10" t="s">
        <v>92</v>
      </c>
      <c r="D63" s="11">
        <v>3196.31</v>
      </c>
      <c r="E63" s="10" t="s">
        <v>36</v>
      </c>
    </row>
    <row r="64" spans="1:11" x14ac:dyDescent="0.25">
      <c r="A64" s="9">
        <v>44399</v>
      </c>
      <c r="B64" s="10" t="s">
        <v>15</v>
      </c>
      <c r="C64" s="10" t="s">
        <v>93</v>
      </c>
      <c r="D64" s="11">
        <v>8578.4500000000007</v>
      </c>
      <c r="E64" s="10" t="s">
        <v>19</v>
      </c>
    </row>
    <row r="65" spans="1:5" x14ac:dyDescent="0.25">
      <c r="A65" s="9">
        <v>44400</v>
      </c>
      <c r="B65" s="10" t="s">
        <v>15</v>
      </c>
      <c r="C65" s="10" t="s">
        <v>94</v>
      </c>
      <c r="D65" s="11">
        <v>2717.44</v>
      </c>
      <c r="E65" s="10" t="s">
        <v>36</v>
      </c>
    </row>
    <row r="66" spans="1:5" x14ac:dyDescent="0.25">
      <c r="A66" s="9">
        <v>44403</v>
      </c>
      <c r="B66" s="10" t="s">
        <v>15</v>
      </c>
      <c r="C66" s="10" t="s">
        <v>95</v>
      </c>
      <c r="D66" s="11">
        <v>4104.18</v>
      </c>
      <c r="E66" s="10" t="s">
        <v>13</v>
      </c>
    </row>
    <row r="67" spans="1:5" x14ac:dyDescent="0.25">
      <c r="A67" s="9">
        <v>44407</v>
      </c>
      <c r="B67" s="10" t="s">
        <v>11</v>
      </c>
      <c r="C67" s="10" t="s">
        <v>96</v>
      </c>
      <c r="D67" s="11">
        <v>4707.76</v>
      </c>
      <c r="E67" s="10" t="s">
        <v>36</v>
      </c>
    </row>
    <row r="68" spans="1:5" x14ac:dyDescent="0.25">
      <c r="A68" s="9">
        <v>44410</v>
      </c>
      <c r="B68" s="10" t="s">
        <v>40</v>
      </c>
      <c r="C68" s="10" t="s">
        <v>97</v>
      </c>
      <c r="D68" s="11">
        <v>8409.24</v>
      </c>
      <c r="E68" s="10" t="s">
        <v>17</v>
      </c>
    </row>
    <row r="69" spans="1:5" x14ac:dyDescent="0.25">
      <c r="A69" s="9">
        <v>44415</v>
      </c>
      <c r="B69" s="10" t="s">
        <v>40</v>
      </c>
      <c r="C69" s="10" t="s">
        <v>98</v>
      </c>
      <c r="D69" s="11">
        <v>1831.33</v>
      </c>
      <c r="E69" s="10" t="s">
        <v>19</v>
      </c>
    </row>
    <row r="70" spans="1:5" x14ac:dyDescent="0.25">
      <c r="A70" s="9">
        <v>44416</v>
      </c>
      <c r="B70" s="10" t="s">
        <v>15</v>
      </c>
      <c r="C70" s="10" t="s">
        <v>99</v>
      </c>
      <c r="D70" s="11">
        <v>8385.7999999999993</v>
      </c>
      <c r="E70" s="10" t="s">
        <v>17</v>
      </c>
    </row>
    <row r="71" spans="1:5" x14ac:dyDescent="0.25">
      <c r="A71" s="9">
        <v>44419</v>
      </c>
      <c r="B71" s="10" t="s">
        <v>15</v>
      </c>
      <c r="C71" s="10" t="s">
        <v>100</v>
      </c>
      <c r="D71" s="11">
        <v>4701.4799999999996</v>
      </c>
      <c r="E71" s="10" t="s">
        <v>17</v>
      </c>
    </row>
    <row r="72" spans="1:5" x14ac:dyDescent="0.25">
      <c r="A72" s="9">
        <v>44419</v>
      </c>
      <c r="B72" s="10" t="s">
        <v>15</v>
      </c>
      <c r="C72" s="10" t="s">
        <v>101</v>
      </c>
      <c r="D72" s="11">
        <v>2859.33</v>
      </c>
      <c r="E72" s="10" t="s">
        <v>17</v>
      </c>
    </row>
    <row r="73" spans="1:5" x14ac:dyDescent="0.25">
      <c r="A73" s="9">
        <v>44426</v>
      </c>
      <c r="B73" s="10" t="s">
        <v>11</v>
      </c>
      <c r="C73" s="10" t="s">
        <v>102</v>
      </c>
      <c r="D73" s="11">
        <v>3653.48</v>
      </c>
      <c r="E73" s="10" t="s">
        <v>17</v>
      </c>
    </row>
    <row r="74" spans="1:5" x14ac:dyDescent="0.25">
      <c r="A74" s="9">
        <v>44435</v>
      </c>
      <c r="B74" s="10" t="s">
        <v>40</v>
      </c>
      <c r="C74" s="10" t="s">
        <v>103</v>
      </c>
      <c r="D74" s="11">
        <v>643.28</v>
      </c>
      <c r="E74" s="10" t="s">
        <v>17</v>
      </c>
    </row>
    <row r="75" spans="1:5" x14ac:dyDescent="0.25">
      <c r="A75" s="9">
        <v>44446</v>
      </c>
      <c r="B75" s="10" t="s">
        <v>40</v>
      </c>
      <c r="C75" s="10" t="s">
        <v>104</v>
      </c>
      <c r="D75" s="11">
        <v>9351.84</v>
      </c>
      <c r="E75" s="10" t="s">
        <v>36</v>
      </c>
    </row>
    <row r="76" spans="1:5" x14ac:dyDescent="0.25">
      <c r="A76" s="9">
        <v>44447</v>
      </c>
      <c r="B76" s="10" t="s">
        <v>15</v>
      </c>
      <c r="C76" s="10" t="s">
        <v>105</v>
      </c>
      <c r="D76" s="11">
        <v>8416.7000000000007</v>
      </c>
      <c r="E76" s="10" t="s">
        <v>17</v>
      </c>
    </row>
    <row r="77" spans="1:5" x14ac:dyDescent="0.25">
      <c r="A77" s="9">
        <v>44455</v>
      </c>
      <c r="B77" s="10" t="s">
        <v>40</v>
      </c>
      <c r="C77" s="10" t="s">
        <v>106</v>
      </c>
      <c r="D77" s="11">
        <v>7932.61</v>
      </c>
      <c r="E77" s="10" t="s">
        <v>7</v>
      </c>
    </row>
    <row r="78" spans="1:5" x14ac:dyDescent="0.25">
      <c r="A78" s="9">
        <v>44458</v>
      </c>
      <c r="B78" s="10" t="s">
        <v>26</v>
      </c>
      <c r="C78" s="10" t="s">
        <v>107</v>
      </c>
      <c r="D78" s="11">
        <v>2006.3</v>
      </c>
      <c r="E78" s="10" t="s">
        <v>7</v>
      </c>
    </row>
    <row r="79" spans="1:5" x14ac:dyDescent="0.25">
      <c r="A79" s="9">
        <v>44469</v>
      </c>
      <c r="B79" s="10" t="s">
        <v>26</v>
      </c>
      <c r="C79" s="10" t="s">
        <v>108</v>
      </c>
      <c r="D79" s="11">
        <v>6229.48</v>
      </c>
      <c r="E79" s="10" t="s">
        <v>13</v>
      </c>
    </row>
    <row r="80" spans="1:5" x14ac:dyDescent="0.25">
      <c r="A80" s="9">
        <v>44471</v>
      </c>
      <c r="B80" s="10" t="s">
        <v>5</v>
      </c>
      <c r="C80" s="10" t="s">
        <v>109</v>
      </c>
      <c r="D80" s="11">
        <v>9061.36</v>
      </c>
      <c r="E80" s="10" t="s">
        <v>19</v>
      </c>
    </row>
    <row r="81" spans="1:5" x14ac:dyDescent="0.25">
      <c r="A81" s="9">
        <v>44478</v>
      </c>
      <c r="B81" s="10" t="s">
        <v>40</v>
      </c>
      <c r="C81" s="10" t="s">
        <v>110</v>
      </c>
      <c r="D81" s="11">
        <v>1795.34</v>
      </c>
      <c r="E81" s="10" t="s">
        <v>17</v>
      </c>
    </row>
    <row r="82" spans="1:5" x14ac:dyDescent="0.25">
      <c r="A82" s="9">
        <v>44479</v>
      </c>
      <c r="B82" s="10" t="s">
        <v>15</v>
      </c>
      <c r="C82" s="10" t="s">
        <v>111</v>
      </c>
      <c r="D82" s="11">
        <v>7625.56</v>
      </c>
      <c r="E82" s="10" t="s">
        <v>17</v>
      </c>
    </row>
    <row r="83" spans="1:5" x14ac:dyDescent="0.25">
      <c r="A83" s="9">
        <v>44488</v>
      </c>
      <c r="B83" s="10" t="s">
        <v>26</v>
      </c>
      <c r="C83" s="10" t="s">
        <v>112</v>
      </c>
      <c r="D83" s="11">
        <v>8993.34</v>
      </c>
      <c r="E83" s="10" t="s">
        <v>25</v>
      </c>
    </row>
    <row r="84" spans="1:5" x14ac:dyDescent="0.25">
      <c r="A84" s="9">
        <v>44492</v>
      </c>
      <c r="B84" s="10" t="s">
        <v>11</v>
      </c>
      <c r="C84" s="10" t="s">
        <v>113</v>
      </c>
      <c r="D84" s="11">
        <v>3281.69</v>
      </c>
      <c r="E84" s="10" t="s">
        <v>13</v>
      </c>
    </row>
    <row r="85" spans="1:5" x14ac:dyDescent="0.25">
      <c r="A85" s="9">
        <v>44495</v>
      </c>
      <c r="B85" s="10" t="s">
        <v>11</v>
      </c>
      <c r="C85" s="10" t="s">
        <v>114</v>
      </c>
      <c r="D85" s="11">
        <v>3986.03</v>
      </c>
      <c r="E85" s="10" t="s">
        <v>36</v>
      </c>
    </row>
    <row r="86" spans="1:5" x14ac:dyDescent="0.25">
      <c r="A86" s="9">
        <v>44497</v>
      </c>
      <c r="B86" s="10" t="s">
        <v>40</v>
      </c>
      <c r="C86" s="10" t="s">
        <v>115</v>
      </c>
      <c r="D86" s="11">
        <v>5033.92</v>
      </c>
      <c r="E86" s="10" t="s">
        <v>36</v>
      </c>
    </row>
    <row r="87" spans="1:5" x14ac:dyDescent="0.25">
      <c r="A87" s="9">
        <v>44498</v>
      </c>
      <c r="B87" s="10" t="s">
        <v>26</v>
      </c>
      <c r="C87" s="10" t="s">
        <v>116</v>
      </c>
      <c r="D87" s="11">
        <v>5394.33</v>
      </c>
      <c r="E87" s="10" t="s">
        <v>17</v>
      </c>
    </row>
    <row r="88" spans="1:5" x14ac:dyDescent="0.25">
      <c r="A88" s="9">
        <v>44507</v>
      </c>
      <c r="B88" s="10" t="s">
        <v>5</v>
      </c>
      <c r="C88" s="10" t="s">
        <v>117</v>
      </c>
      <c r="D88" s="11">
        <v>9999.61</v>
      </c>
      <c r="E88" s="10" t="s">
        <v>13</v>
      </c>
    </row>
    <row r="89" spans="1:5" x14ac:dyDescent="0.25">
      <c r="A89" s="9">
        <v>44515</v>
      </c>
      <c r="B89" s="10" t="s">
        <v>11</v>
      </c>
      <c r="C89" s="10" t="s">
        <v>118</v>
      </c>
      <c r="D89" s="11">
        <v>1242.95</v>
      </c>
      <c r="E89" s="10" t="s">
        <v>36</v>
      </c>
    </row>
    <row r="90" spans="1:5" x14ac:dyDescent="0.25">
      <c r="A90" s="9">
        <v>44516</v>
      </c>
      <c r="B90" s="10" t="s">
        <v>40</v>
      </c>
      <c r="C90" s="10" t="s">
        <v>119</v>
      </c>
      <c r="D90" s="11">
        <v>5449.23</v>
      </c>
      <c r="E90" s="10" t="s">
        <v>13</v>
      </c>
    </row>
    <row r="91" spans="1:5" x14ac:dyDescent="0.25">
      <c r="A91" s="9">
        <v>44523</v>
      </c>
      <c r="B91" s="10" t="s">
        <v>40</v>
      </c>
      <c r="C91" s="10" t="s">
        <v>120</v>
      </c>
      <c r="D91" s="11">
        <v>5842.83</v>
      </c>
      <c r="E91" s="10" t="s">
        <v>17</v>
      </c>
    </row>
    <row r="92" spans="1:5" x14ac:dyDescent="0.25">
      <c r="A92" s="9">
        <v>44530</v>
      </c>
      <c r="B92" s="10" t="s">
        <v>40</v>
      </c>
      <c r="C92" s="10" t="s">
        <v>121</v>
      </c>
      <c r="D92" s="11">
        <v>8275.68</v>
      </c>
      <c r="E92" s="10" t="s">
        <v>36</v>
      </c>
    </row>
    <row r="93" spans="1:5" x14ac:dyDescent="0.25">
      <c r="A93" s="9">
        <v>44530</v>
      </c>
      <c r="B93" s="10" t="s">
        <v>40</v>
      </c>
      <c r="C93" s="10" t="s">
        <v>122</v>
      </c>
      <c r="D93" s="11">
        <v>631.79999999999995</v>
      </c>
      <c r="E93" s="10" t="s">
        <v>17</v>
      </c>
    </row>
    <row r="94" spans="1:5" x14ac:dyDescent="0.25">
      <c r="A94" s="9">
        <v>44534</v>
      </c>
      <c r="B94" s="10" t="s">
        <v>11</v>
      </c>
      <c r="C94" s="10" t="s">
        <v>123</v>
      </c>
      <c r="D94" s="11">
        <v>9395.93</v>
      </c>
      <c r="E94" s="10" t="s">
        <v>25</v>
      </c>
    </row>
    <row r="95" spans="1:5" x14ac:dyDescent="0.25">
      <c r="A95" s="9">
        <v>44534</v>
      </c>
      <c r="B95" s="10" t="s">
        <v>11</v>
      </c>
      <c r="C95" s="10" t="s">
        <v>124</v>
      </c>
      <c r="D95" s="11">
        <v>1611.52</v>
      </c>
      <c r="E95" s="10" t="s">
        <v>19</v>
      </c>
    </row>
    <row r="96" spans="1:5" x14ac:dyDescent="0.25">
      <c r="A96" s="9">
        <v>44536</v>
      </c>
      <c r="B96" s="10" t="s">
        <v>40</v>
      </c>
      <c r="C96" s="10" t="s">
        <v>125</v>
      </c>
      <c r="D96" s="11">
        <v>5521</v>
      </c>
      <c r="E96" s="10" t="s">
        <v>25</v>
      </c>
    </row>
    <row r="97" spans="1:5" x14ac:dyDescent="0.25">
      <c r="A97" s="9">
        <v>44546</v>
      </c>
      <c r="B97" s="10" t="s">
        <v>11</v>
      </c>
      <c r="C97" s="10" t="s">
        <v>126</v>
      </c>
      <c r="D97" s="11">
        <v>6166.28</v>
      </c>
      <c r="E97" s="10" t="s">
        <v>13</v>
      </c>
    </row>
    <row r="98" spans="1:5" x14ac:dyDescent="0.25">
      <c r="A98" s="9">
        <v>44548</v>
      </c>
      <c r="B98" s="10" t="s">
        <v>26</v>
      </c>
      <c r="C98" s="10" t="s">
        <v>127</v>
      </c>
      <c r="D98" s="11">
        <v>4620.12</v>
      </c>
      <c r="E98" s="10" t="s">
        <v>13</v>
      </c>
    </row>
    <row r="99" spans="1:5" x14ac:dyDescent="0.25">
      <c r="A99" s="9">
        <v>44549</v>
      </c>
      <c r="B99" s="10" t="s">
        <v>5</v>
      </c>
      <c r="C99" s="10" t="s">
        <v>128</v>
      </c>
      <c r="D99" s="11">
        <v>1225.06</v>
      </c>
      <c r="E99" s="10" t="s">
        <v>36</v>
      </c>
    </row>
    <row r="100" spans="1:5" x14ac:dyDescent="0.25">
      <c r="A100" s="9">
        <v>44557</v>
      </c>
      <c r="B100" s="10" t="s">
        <v>5</v>
      </c>
      <c r="C100" s="10" t="s">
        <v>129</v>
      </c>
      <c r="D100" s="11">
        <v>4636.2299999999996</v>
      </c>
      <c r="E100" s="10" t="s">
        <v>36</v>
      </c>
    </row>
    <row r="101" spans="1:5" x14ac:dyDescent="0.25">
      <c r="A101" s="9">
        <v>44561</v>
      </c>
      <c r="B101" s="10" t="s">
        <v>40</v>
      </c>
      <c r="C101" s="10" t="s">
        <v>130</v>
      </c>
      <c r="D101" s="11">
        <v>4405.92</v>
      </c>
      <c r="E101" s="10" t="s">
        <v>7</v>
      </c>
    </row>
  </sheetData>
  <sortState xmlns:xlrd2="http://schemas.microsoft.com/office/spreadsheetml/2017/richdata2" ref="A2:E101">
    <sortCondition ref="A3:A101"/>
  </sortState>
  <mergeCells count="7">
    <mergeCell ref="G22:G23"/>
    <mergeCell ref="G25:G26"/>
    <mergeCell ref="G28:G30"/>
    <mergeCell ref="G16:G17"/>
    <mergeCell ref="G12:G13"/>
    <mergeCell ref="G14:H14"/>
    <mergeCell ref="G19:G20"/>
  </mergeCells>
  <phoneticPr fontId="18" type="noConversion"/>
  <hyperlinks>
    <hyperlink ref="S22" r:id="rId1" xr:uid="{F51ABFE4-760D-421E-A757-7A671DD3C726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B296-C9AB-4E78-B5B8-E857CA3DD15A}">
  <sheetPr codeName="Sheet5"/>
  <dimension ref="A1:N21"/>
  <sheetViews>
    <sheetView tabSelected="1" workbookViewId="0">
      <selection activeCell="C20" sqref="C20"/>
    </sheetView>
  </sheetViews>
  <sheetFormatPr defaultRowHeight="13.8" x14ac:dyDescent="0.25"/>
  <cols>
    <col min="1" max="16384" width="8.796875" style="22"/>
  </cols>
  <sheetData>
    <row r="1" spans="1:14" x14ac:dyDescent="0.25">
      <c r="B1" s="22" t="s">
        <v>175</v>
      </c>
      <c r="C1" s="22" t="s">
        <v>174</v>
      </c>
      <c r="D1" s="22" t="s">
        <v>173</v>
      </c>
      <c r="E1" s="22" t="s">
        <v>172</v>
      </c>
      <c r="F1" s="22" t="s">
        <v>171</v>
      </c>
      <c r="G1" s="22" t="s">
        <v>170</v>
      </c>
      <c r="H1" s="22" t="s">
        <v>169</v>
      </c>
      <c r="I1" s="22" t="s">
        <v>168</v>
      </c>
      <c r="J1" s="22" t="s">
        <v>167</v>
      </c>
      <c r="K1" s="22" t="s">
        <v>166</v>
      </c>
      <c r="L1" s="22" t="s">
        <v>165</v>
      </c>
      <c r="M1" s="22" t="s">
        <v>164</v>
      </c>
      <c r="N1" s="22" t="s">
        <v>163</v>
      </c>
    </row>
    <row r="2" spans="1:14" x14ac:dyDescent="0.25">
      <c r="A2" s="22" t="s">
        <v>162</v>
      </c>
      <c r="B2" s="22">
        <f>SUM('Freemantle:New York'!B3)</f>
        <v>57768</v>
      </c>
      <c r="C2" s="22">
        <f>SUM('Freemantle:New York'!C3)</f>
        <v>57434</v>
      </c>
      <c r="D2" s="22">
        <f>SUM('Freemantle:New York'!D3)</f>
        <v>62802</v>
      </c>
      <c r="E2" s="22">
        <f>SUM('Freemantle:New York'!E3)</f>
        <v>60549</v>
      </c>
      <c r="F2" s="22">
        <f>SUM('Freemantle:New York'!F3)</f>
        <v>56829</v>
      </c>
      <c r="G2" s="22">
        <f>SUM('Freemantle:New York'!G3)</f>
        <v>48927</v>
      </c>
      <c r="H2" s="22">
        <f>SUM('Freemantle:New York'!H3)</f>
        <v>58458</v>
      </c>
      <c r="I2" s="22">
        <f>SUM('Freemantle:New York'!I3)</f>
        <v>67662</v>
      </c>
      <c r="J2" s="22">
        <f>SUM('Freemantle:New York'!J3)</f>
        <v>53468</v>
      </c>
      <c r="K2" s="22">
        <f>SUM('Freemantle:New York'!K3)</f>
        <v>60646</v>
      </c>
      <c r="L2" s="22">
        <f>SUM('Freemantle:New York'!L3)</f>
        <v>57433</v>
      </c>
      <c r="M2" s="22">
        <f>SUM('Freemantle:New York'!M3)</f>
        <v>63898</v>
      </c>
      <c r="N2" s="22">
        <f>SUM('Freemantle:New York'!N3)</f>
        <v>705874</v>
      </c>
    </row>
    <row r="3" spans="1:14" x14ac:dyDescent="0.25">
      <c r="A3" s="22" t="s">
        <v>161</v>
      </c>
      <c r="B3" s="22">
        <f>SUM('Freemantle:New York'!B4)</f>
        <v>-34660.800000000003</v>
      </c>
      <c r="C3" s="22">
        <f>SUM('Freemantle:New York'!C4)</f>
        <v>-34460.400000000001</v>
      </c>
      <c r="D3" s="22">
        <f>SUM('Freemantle:New York'!D4)</f>
        <v>-37681.199999999997</v>
      </c>
      <c r="E3" s="22">
        <f>SUM('Freemantle:New York'!E4)</f>
        <v>-36329.4</v>
      </c>
      <c r="F3" s="22">
        <f>SUM('Freemantle:New York'!F4)</f>
        <v>-34097.399999999994</v>
      </c>
      <c r="G3" s="22">
        <f>SUM('Freemantle:New York'!G4)</f>
        <v>-29356.2</v>
      </c>
      <c r="H3" s="22">
        <f>SUM('Freemantle:New York'!H4)</f>
        <v>-35074.800000000003</v>
      </c>
      <c r="I3" s="22">
        <f>SUM('Freemantle:New York'!I4)</f>
        <v>-40597.199999999997</v>
      </c>
      <c r="J3" s="22">
        <f>SUM('Freemantle:New York'!J4)</f>
        <v>-32080.799999999999</v>
      </c>
      <c r="K3" s="22">
        <f>SUM('Freemantle:New York'!K4)</f>
        <v>-36387.599999999999</v>
      </c>
      <c r="L3" s="22">
        <f>SUM('Freemantle:New York'!L4)</f>
        <v>-34459.800000000003</v>
      </c>
      <c r="M3" s="22">
        <f>SUM('Freemantle:New York'!M4)</f>
        <v>-38338.799999999996</v>
      </c>
      <c r="N3" s="22">
        <f>SUM('Freemantle:New York'!N4)</f>
        <v>-423524.4</v>
      </c>
    </row>
    <row r="4" spans="1:14" x14ac:dyDescent="0.25">
      <c r="A4" s="22" t="s">
        <v>160</v>
      </c>
      <c r="B4" s="22">
        <f>SUM('Freemantle:New York'!B5)</f>
        <v>23107.199999999997</v>
      </c>
      <c r="C4" s="22">
        <f>SUM('Freemantle:New York'!C5)</f>
        <v>22973.599999999999</v>
      </c>
      <c r="D4" s="22">
        <f>SUM('Freemantle:New York'!D5)</f>
        <v>25120.800000000003</v>
      </c>
      <c r="E4" s="22">
        <f>SUM('Freemantle:New York'!E5)</f>
        <v>24219.599999999999</v>
      </c>
      <c r="F4" s="22">
        <f>SUM('Freemantle:New York'!F5)</f>
        <v>22731.599999999999</v>
      </c>
      <c r="G4" s="22">
        <f>SUM('Freemantle:New York'!G5)</f>
        <v>19570.800000000003</v>
      </c>
      <c r="H4" s="22">
        <f>SUM('Freemantle:New York'!H5)</f>
        <v>23383.199999999997</v>
      </c>
      <c r="I4" s="22">
        <f>SUM('Freemantle:New York'!I5)</f>
        <v>27064.800000000003</v>
      </c>
      <c r="J4" s="22">
        <f>SUM('Freemantle:New York'!J5)</f>
        <v>21387.200000000001</v>
      </c>
      <c r="K4" s="22">
        <f>SUM('Freemantle:New York'!K5)</f>
        <v>24258.399999999998</v>
      </c>
      <c r="L4" s="22">
        <f>SUM('Freemantle:New York'!L5)</f>
        <v>22973.200000000001</v>
      </c>
      <c r="M4" s="22">
        <f>SUM('Freemantle:New York'!M5)</f>
        <v>25559.200000000001</v>
      </c>
      <c r="N4" s="22">
        <f>SUM('Freemantle:New York'!N5)</f>
        <v>282349.59999999998</v>
      </c>
    </row>
    <row r="6" spans="1:14" x14ac:dyDescent="0.25">
      <c r="C6" s="22" t="s">
        <v>185</v>
      </c>
      <c r="E6" s="22" t="str" cm="1">
        <f t="array" aca="1" ref="E6:E9" ca="1">_xlfn.VSTACK('Freemantle:New York'!A1)</f>
        <v>Freemantle</v>
      </c>
      <c r="H6" s="22" cm="1">
        <f t="array" aca="1" ref="H6" ca="1">INDIRECT("'"&amp;E6&amp;"'!N4")</f>
        <v>-111901.79999999999</v>
      </c>
    </row>
    <row r="7" spans="1:14" x14ac:dyDescent="0.25">
      <c r="E7" s="22" t="str">
        <f ca="1"/>
        <v>North Beaches</v>
      </c>
      <c r="H7" s="22" cm="1">
        <f t="array" aca="1" ref="H7" ca="1">INDIRECT("'"&amp;E7&amp;"'!N4")</f>
        <v>-102228</v>
      </c>
    </row>
    <row r="8" spans="1:14" x14ac:dyDescent="0.25">
      <c r="E8" s="22" t="str">
        <f ca="1"/>
        <v>London</v>
      </c>
      <c r="H8" s="22" cm="1">
        <f t="array" aca="1" ref="H8" ca="1">INDIRECT("'"&amp;E8&amp;"'!N4")</f>
        <v>-100987.20000000001</v>
      </c>
    </row>
    <row r="9" spans="1:14" x14ac:dyDescent="0.25">
      <c r="E9" s="22" t="str">
        <f ca="1"/>
        <v>New York</v>
      </c>
      <c r="H9" s="22" cm="1">
        <f t="array" aca="1" ref="H9" ca="1">INDIRECT("'"&amp;E9&amp;"'!N4")</f>
        <v>-108407.40000000001</v>
      </c>
    </row>
    <row r="10" spans="1:14" x14ac:dyDescent="0.25">
      <c r="H10" s="22">
        <f ca="1">SUM(H6:H9)</f>
        <v>-423524.4</v>
      </c>
    </row>
    <row r="13" spans="1:14" x14ac:dyDescent="0.25">
      <c r="J13" s="22" t="s">
        <v>184</v>
      </c>
      <c r="K13" s="22" t="s">
        <v>183</v>
      </c>
      <c r="L13" s="22" t="s">
        <v>131</v>
      </c>
      <c r="M13" s="22" t="s">
        <v>182</v>
      </c>
    </row>
    <row r="14" spans="1:14" x14ac:dyDescent="0.25">
      <c r="H14" s="22" t="s">
        <v>181</v>
      </c>
      <c r="I14" s="22" t="s">
        <v>180</v>
      </c>
      <c r="J14" s="22" t="str" cm="1">
        <f t="array" aca="1" ref="J14" ca="1">INDIRECT("'"&amp;J$13&amp;"'!"&amp;$I14)</f>
        <v>Total</v>
      </c>
      <c r="K14" s="22" t="str" cm="1">
        <f t="array" aca="1" ref="K14" ca="1">INDIRECT("'"&amp;K$13&amp;"'!"&amp;$I14)</f>
        <v>Total</v>
      </c>
      <c r="L14" s="22" t="str" cm="1">
        <f t="array" aca="1" ref="L14" ca="1">INDIRECT("'"&amp;L$13&amp;"'!"&amp;$I14)</f>
        <v>Total</v>
      </c>
      <c r="M14" s="22" t="str" cm="1">
        <f t="array" aca="1" ref="M14" ca="1">INDIRECT("'"&amp;M$13&amp;"'!"&amp;$I14)</f>
        <v>Total</v>
      </c>
    </row>
    <row r="15" spans="1:14" x14ac:dyDescent="0.25">
      <c r="H15" s="22" t="s">
        <v>179</v>
      </c>
      <c r="I15" s="22" t="s">
        <v>178</v>
      </c>
      <c r="J15" s="22" cm="1">
        <f t="array" aca="1" ref="J15" ca="1">INDIRECT("'"&amp;J$13&amp;"'!"&amp;$I15)</f>
        <v>186503</v>
      </c>
      <c r="K15" s="22" cm="1">
        <f t="array" aca="1" ref="K15" ca="1">INDIRECT("'"&amp;K$13&amp;"'!"&amp;$I15)</f>
        <v>170380</v>
      </c>
      <c r="L15" s="22" cm="1">
        <f t="array" aca="1" ref="L15" ca="1">INDIRECT("'"&amp;L$13&amp;"'!"&amp;$I15)</f>
        <v>168312</v>
      </c>
      <c r="M15" s="22" cm="1">
        <f t="array" aca="1" ref="M15" ca="1">INDIRECT("'"&amp;M$13&amp;"'!"&amp;$I15)</f>
        <v>180679</v>
      </c>
    </row>
    <row r="16" spans="1:14" x14ac:dyDescent="0.25">
      <c r="H16" s="22" t="s">
        <v>177</v>
      </c>
      <c r="I16" s="22" t="s">
        <v>176</v>
      </c>
      <c r="J16" s="22" cm="1">
        <f t="array" aca="1" ref="J16" ca="1">INDIRECT("'"&amp;J$13&amp;"'!"&amp;$I16)</f>
        <v>-111901.79999999999</v>
      </c>
      <c r="K16" s="22" cm="1">
        <f t="array" aca="1" ref="K16" ca="1">INDIRECT("'"&amp;K$13&amp;"'!"&amp;$I16)</f>
        <v>-102228</v>
      </c>
      <c r="L16" s="22" cm="1">
        <f t="array" aca="1" ref="L16" ca="1">INDIRECT("'"&amp;L$13&amp;"'!"&amp;$I16)</f>
        <v>-100987.20000000001</v>
      </c>
      <c r="M16" s="22" cm="1">
        <f t="array" aca="1" ref="M16" ca="1">INDIRECT("'"&amp;M$13&amp;"'!"&amp;$I16)</f>
        <v>-108407.40000000001</v>
      </c>
    </row>
    <row r="20" spans="8:8" x14ac:dyDescent="0.25">
      <c r="H20" s="22" t="s">
        <v>186</v>
      </c>
    </row>
    <row r="21" spans="8:8" x14ac:dyDescent="0.25">
      <c r="H21" s="27" t="s">
        <v>187</v>
      </c>
    </row>
  </sheetData>
  <hyperlinks>
    <hyperlink ref="H21" r:id="rId1" display="https://www.youtube.com/watch?v=oKXxA1SjEhc" xr:uid="{A98F3419-1A69-4235-862D-50ED8EC6BD3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998-0248-44CE-B251-F0EAE03BF14D}">
  <sheetPr codeName="Sheet1">
    <tabColor theme="1" tint="0.499984740745262"/>
  </sheetPr>
  <dimension ref="A1:N5"/>
  <sheetViews>
    <sheetView workbookViewId="0">
      <selection activeCell="C8" sqref="C8"/>
    </sheetView>
  </sheetViews>
  <sheetFormatPr defaultRowHeight="13.8" x14ac:dyDescent="0.25"/>
  <cols>
    <col min="1" max="16384" width="8.796875" style="22"/>
  </cols>
  <sheetData>
    <row r="1" spans="1:14" x14ac:dyDescent="0.25">
      <c r="A1" s="22" t="str" cm="1">
        <f t="array" aca="1" ref="A1" ca="1">_xlfn.TEXTAFTER(CELL("filename",A1),"]")</f>
        <v>Freemantle</v>
      </c>
    </row>
    <row r="2" spans="1:14" x14ac:dyDescent="0.25">
      <c r="B2" s="22" t="s">
        <v>175</v>
      </c>
      <c r="C2" s="22" t="s">
        <v>174</v>
      </c>
      <c r="D2" s="22" t="s">
        <v>173</v>
      </c>
      <c r="E2" s="22" t="s">
        <v>172</v>
      </c>
      <c r="F2" s="22" t="s">
        <v>171</v>
      </c>
      <c r="G2" s="22" t="s">
        <v>170</v>
      </c>
      <c r="H2" s="22" t="s">
        <v>169</v>
      </c>
      <c r="I2" s="22" t="s">
        <v>168</v>
      </c>
      <c r="J2" s="22" t="s">
        <v>167</v>
      </c>
      <c r="K2" s="22" t="s">
        <v>166</v>
      </c>
      <c r="L2" s="22" t="s">
        <v>165</v>
      </c>
      <c r="M2" s="22" t="s">
        <v>164</v>
      </c>
      <c r="N2" s="22" t="s">
        <v>163</v>
      </c>
    </row>
    <row r="3" spans="1:14" x14ac:dyDescent="0.25">
      <c r="A3" s="22" t="s">
        <v>162</v>
      </c>
      <c r="B3" s="22">
        <v>18689</v>
      </c>
      <c r="C3" s="22">
        <v>18077</v>
      </c>
      <c r="D3" s="22">
        <v>12553</v>
      </c>
      <c r="E3" s="22">
        <v>15125</v>
      </c>
      <c r="F3" s="22">
        <v>12701</v>
      </c>
      <c r="G3" s="22">
        <v>11469</v>
      </c>
      <c r="H3" s="22">
        <v>12220</v>
      </c>
      <c r="I3" s="22">
        <v>19322</v>
      </c>
      <c r="J3" s="22">
        <v>16975</v>
      </c>
      <c r="K3" s="22">
        <v>18842</v>
      </c>
      <c r="L3" s="22">
        <v>11203</v>
      </c>
      <c r="M3" s="22">
        <v>19327</v>
      </c>
      <c r="N3" s="22">
        <f>SUM(B3:M3)</f>
        <v>186503</v>
      </c>
    </row>
    <row r="4" spans="1:14" x14ac:dyDescent="0.25">
      <c r="A4" s="22" t="s">
        <v>161</v>
      </c>
      <c r="B4" s="22">
        <f>-B3*0.6</f>
        <v>-11213.4</v>
      </c>
      <c r="C4" s="22">
        <f>-C3*0.6</f>
        <v>-10846.199999999999</v>
      </c>
      <c r="D4" s="22">
        <f>-D3*0.6</f>
        <v>-7531.7999999999993</v>
      </c>
      <c r="E4" s="22">
        <f>-E3*0.6</f>
        <v>-9075</v>
      </c>
      <c r="F4" s="22">
        <f>-F3*0.6</f>
        <v>-7620.5999999999995</v>
      </c>
      <c r="G4" s="22">
        <f>-G3*0.6</f>
        <v>-6881.4</v>
      </c>
      <c r="H4" s="22">
        <f>-H3*0.6</f>
        <v>-7332</v>
      </c>
      <c r="I4" s="22">
        <f>-I3*0.6</f>
        <v>-11593.199999999999</v>
      </c>
      <c r="J4" s="22">
        <f>-J3*0.6</f>
        <v>-10185</v>
      </c>
      <c r="K4" s="22">
        <f>-K3*0.6</f>
        <v>-11305.199999999999</v>
      </c>
      <c r="L4" s="22">
        <f>-L3*0.6</f>
        <v>-6721.8</v>
      </c>
      <c r="M4" s="22">
        <f>-M3*0.6</f>
        <v>-11596.199999999999</v>
      </c>
      <c r="N4" s="22">
        <f>SUM(B4:M4)</f>
        <v>-111901.79999999999</v>
      </c>
    </row>
    <row r="5" spans="1:14" x14ac:dyDescent="0.25">
      <c r="A5" s="22" t="s">
        <v>160</v>
      </c>
      <c r="B5" s="22">
        <f>SUM(B3:B4)</f>
        <v>7475.6</v>
      </c>
      <c r="C5" s="22">
        <f>SUM(C3:C4)</f>
        <v>7230.8000000000011</v>
      </c>
      <c r="D5" s="22">
        <f>SUM(D3:D4)</f>
        <v>5021.2000000000007</v>
      </c>
      <c r="E5" s="22">
        <f>SUM(E3:E4)</f>
        <v>6050</v>
      </c>
      <c r="F5" s="22">
        <f>SUM(F3:F4)</f>
        <v>5080.4000000000005</v>
      </c>
      <c r="G5" s="22">
        <f>SUM(G3:G4)</f>
        <v>4587.6000000000004</v>
      </c>
      <c r="H5" s="22">
        <f>SUM(H3:H4)</f>
        <v>4888</v>
      </c>
      <c r="I5" s="22">
        <f>SUM(I3:I4)</f>
        <v>7728.8000000000011</v>
      </c>
      <c r="J5" s="22">
        <f>SUM(J3:J4)</f>
        <v>6790</v>
      </c>
      <c r="K5" s="22">
        <f>SUM(K3:K4)</f>
        <v>7536.8000000000011</v>
      </c>
      <c r="L5" s="22">
        <f>SUM(L3:L4)</f>
        <v>4481.2</v>
      </c>
      <c r="M5" s="22">
        <f>SUM(M3:M4)</f>
        <v>7730.8000000000011</v>
      </c>
      <c r="N5" s="22">
        <f>SUM(B5:M5)</f>
        <v>74601.200000000012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1C77-D010-48E6-B584-FDFB5B3753F9}">
  <sheetPr codeName="Sheet2">
    <tabColor theme="1" tint="0.499984740745262"/>
  </sheetPr>
  <dimension ref="A1:N5"/>
  <sheetViews>
    <sheetView workbookViewId="0">
      <selection activeCell="C8" sqref="C8"/>
    </sheetView>
  </sheetViews>
  <sheetFormatPr defaultRowHeight="13.8" x14ac:dyDescent="0.25"/>
  <cols>
    <col min="1" max="16384" width="8.796875" style="22"/>
  </cols>
  <sheetData>
    <row r="1" spans="1:14" x14ac:dyDescent="0.25">
      <c r="A1" s="22" t="str" cm="1">
        <f t="array" aca="1" ref="A1" ca="1">_xlfn.TEXTAFTER(CELL("filename",A1),"]")</f>
        <v>North Beaches</v>
      </c>
    </row>
    <row r="2" spans="1:14" x14ac:dyDescent="0.25">
      <c r="B2" s="22" t="s">
        <v>175</v>
      </c>
      <c r="C2" s="22" t="s">
        <v>174</v>
      </c>
      <c r="D2" s="22" t="s">
        <v>173</v>
      </c>
      <c r="E2" s="22" t="s">
        <v>172</v>
      </c>
      <c r="F2" s="22" t="s">
        <v>171</v>
      </c>
      <c r="G2" s="22" t="s">
        <v>170</v>
      </c>
      <c r="H2" s="22" t="s">
        <v>169</v>
      </c>
      <c r="I2" s="22" t="s">
        <v>168</v>
      </c>
      <c r="J2" s="22" t="s">
        <v>167</v>
      </c>
      <c r="K2" s="22" t="s">
        <v>166</v>
      </c>
      <c r="L2" s="22" t="s">
        <v>165</v>
      </c>
      <c r="M2" s="22" t="s">
        <v>164</v>
      </c>
      <c r="N2" s="22" t="s">
        <v>163</v>
      </c>
    </row>
    <row r="3" spans="1:14" x14ac:dyDescent="0.25">
      <c r="A3" s="22" t="s">
        <v>162</v>
      </c>
      <c r="B3" s="22">
        <v>13391</v>
      </c>
      <c r="C3" s="22">
        <v>11074</v>
      </c>
      <c r="D3" s="22">
        <v>17479</v>
      </c>
      <c r="E3" s="22">
        <v>14794</v>
      </c>
      <c r="F3" s="22">
        <v>14971</v>
      </c>
      <c r="G3" s="22">
        <v>10801</v>
      </c>
      <c r="H3" s="22">
        <v>16898</v>
      </c>
      <c r="I3" s="22">
        <v>15332</v>
      </c>
      <c r="J3" s="22">
        <v>13324</v>
      </c>
      <c r="K3" s="22">
        <v>11271</v>
      </c>
      <c r="L3" s="22">
        <v>12305</v>
      </c>
      <c r="M3" s="22">
        <v>18740</v>
      </c>
      <c r="N3" s="22">
        <f>SUM(B3:M3)</f>
        <v>170380</v>
      </c>
    </row>
    <row r="4" spans="1:14" x14ac:dyDescent="0.25">
      <c r="A4" s="22" t="s">
        <v>161</v>
      </c>
      <c r="B4" s="22">
        <f>-B3*0.6</f>
        <v>-8034.5999999999995</v>
      </c>
      <c r="C4" s="22">
        <f>-C3*0.6</f>
        <v>-6644.4</v>
      </c>
      <c r="D4" s="22">
        <f>-D3*0.6</f>
        <v>-10487.4</v>
      </c>
      <c r="E4" s="22">
        <f>-E3*0.6</f>
        <v>-8876.4</v>
      </c>
      <c r="F4" s="22">
        <f>-F3*0.6</f>
        <v>-8982.6</v>
      </c>
      <c r="G4" s="22">
        <f>-G3*0.6</f>
        <v>-6480.5999999999995</v>
      </c>
      <c r="H4" s="22">
        <f>-H3*0.6</f>
        <v>-10138.799999999999</v>
      </c>
      <c r="I4" s="22">
        <f>-I3*0.6</f>
        <v>-9199.1999999999989</v>
      </c>
      <c r="J4" s="22">
        <f>-J3*0.6</f>
        <v>-7994.4</v>
      </c>
      <c r="K4" s="22">
        <f>-K3*0.6</f>
        <v>-6762.5999999999995</v>
      </c>
      <c r="L4" s="22">
        <f>-L3*0.6</f>
        <v>-7383</v>
      </c>
      <c r="M4" s="22">
        <f>-M3*0.6</f>
        <v>-11244</v>
      </c>
      <c r="N4" s="22">
        <f>SUM(B4:M4)</f>
        <v>-102228</v>
      </c>
    </row>
    <row r="5" spans="1:14" x14ac:dyDescent="0.25">
      <c r="A5" s="22" t="s">
        <v>160</v>
      </c>
      <c r="B5" s="22">
        <f>SUM(B3:B4)</f>
        <v>5356.4000000000005</v>
      </c>
      <c r="C5" s="22">
        <f>SUM(C3:C4)</f>
        <v>4429.6000000000004</v>
      </c>
      <c r="D5" s="22">
        <f>SUM(D3:D4)</f>
        <v>6991.6</v>
      </c>
      <c r="E5" s="22">
        <f>SUM(E3:E4)</f>
        <v>5917.6</v>
      </c>
      <c r="F5" s="22">
        <f>SUM(F3:F4)</f>
        <v>5988.4</v>
      </c>
      <c r="G5" s="22">
        <f>SUM(G3:G4)</f>
        <v>4320.4000000000005</v>
      </c>
      <c r="H5" s="22">
        <f>SUM(H3:H4)</f>
        <v>6759.2000000000007</v>
      </c>
      <c r="I5" s="22">
        <f>SUM(I3:I4)</f>
        <v>6132.8000000000011</v>
      </c>
      <c r="J5" s="22">
        <f>SUM(J3:J4)</f>
        <v>5329.6</v>
      </c>
      <c r="K5" s="22">
        <f>SUM(K3:K4)</f>
        <v>4508.4000000000005</v>
      </c>
      <c r="L5" s="22">
        <f>SUM(L3:L4)</f>
        <v>4922</v>
      </c>
      <c r="M5" s="22">
        <f>SUM(M3:M4)</f>
        <v>7496</v>
      </c>
      <c r="N5" s="22">
        <f>SUM(B5:M5)</f>
        <v>68152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8369-BB81-4A16-853A-26D4F2C85877}">
  <sheetPr codeName="Sheet3">
    <tabColor theme="1" tint="0.499984740745262"/>
  </sheetPr>
  <dimension ref="A1:N5"/>
  <sheetViews>
    <sheetView workbookViewId="0">
      <selection activeCell="C8" sqref="C8"/>
    </sheetView>
  </sheetViews>
  <sheetFormatPr defaultRowHeight="13.8" x14ac:dyDescent="0.25"/>
  <cols>
    <col min="1" max="16384" width="8.796875" style="22"/>
  </cols>
  <sheetData>
    <row r="1" spans="1:14" x14ac:dyDescent="0.25">
      <c r="A1" s="22" t="str" cm="1">
        <f t="array" aca="1" ref="A1" ca="1">_xlfn.TEXTAFTER(CELL("filename",A1),"]")</f>
        <v>London</v>
      </c>
    </row>
    <row r="2" spans="1:14" x14ac:dyDescent="0.25">
      <c r="B2" s="22" t="s">
        <v>175</v>
      </c>
      <c r="C2" s="22" t="s">
        <v>174</v>
      </c>
      <c r="D2" s="22" t="s">
        <v>173</v>
      </c>
      <c r="E2" s="22" t="s">
        <v>172</v>
      </c>
      <c r="F2" s="22" t="s">
        <v>171</v>
      </c>
      <c r="G2" s="22" t="s">
        <v>170</v>
      </c>
      <c r="H2" s="22" t="s">
        <v>169</v>
      </c>
      <c r="I2" s="22" t="s">
        <v>168</v>
      </c>
      <c r="J2" s="22" t="s">
        <v>167</v>
      </c>
      <c r="K2" s="22" t="s">
        <v>166</v>
      </c>
      <c r="L2" s="22" t="s">
        <v>165</v>
      </c>
      <c r="M2" s="22" t="s">
        <v>164</v>
      </c>
      <c r="N2" s="22" t="s">
        <v>163</v>
      </c>
    </row>
    <row r="3" spans="1:14" x14ac:dyDescent="0.25">
      <c r="A3" s="22" t="s">
        <v>162</v>
      </c>
      <c r="B3" s="22">
        <v>13759</v>
      </c>
      <c r="C3" s="22">
        <v>11032</v>
      </c>
      <c r="D3" s="22">
        <v>16129</v>
      </c>
      <c r="E3" s="22">
        <v>16189</v>
      </c>
      <c r="F3" s="22">
        <v>12579</v>
      </c>
      <c r="G3" s="22">
        <v>13584</v>
      </c>
      <c r="H3" s="22">
        <v>14106</v>
      </c>
      <c r="I3" s="22">
        <v>15664</v>
      </c>
      <c r="J3" s="22">
        <v>11536</v>
      </c>
      <c r="K3" s="22">
        <v>16886</v>
      </c>
      <c r="L3" s="22">
        <v>14745</v>
      </c>
      <c r="M3" s="22">
        <v>12103</v>
      </c>
      <c r="N3" s="22">
        <f>SUM(B3:M3)</f>
        <v>168312</v>
      </c>
    </row>
    <row r="4" spans="1:14" x14ac:dyDescent="0.25">
      <c r="A4" s="22" t="s">
        <v>161</v>
      </c>
      <c r="B4" s="22">
        <f>-B3*0.6</f>
        <v>-8255.4</v>
      </c>
      <c r="C4" s="22">
        <f>-C3*0.6</f>
        <v>-6619.2</v>
      </c>
      <c r="D4" s="22">
        <f>-D3*0.6</f>
        <v>-9677.4</v>
      </c>
      <c r="E4" s="22">
        <f>-E3*0.6</f>
        <v>-9713.4</v>
      </c>
      <c r="F4" s="22">
        <f>-F3*0.6</f>
        <v>-7547.4</v>
      </c>
      <c r="G4" s="22">
        <f>-G3*0.6</f>
        <v>-8150.4</v>
      </c>
      <c r="H4" s="22">
        <f>-H3*0.6</f>
        <v>-8463.6</v>
      </c>
      <c r="I4" s="22">
        <f>-I3*0.6</f>
        <v>-9398.4</v>
      </c>
      <c r="J4" s="22">
        <f>-J3*0.6</f>
        <v>-6921.5999999999995</v>
      </c>
      <c r="K4" s="22">
        <f>-K3*0.6</f>
        <v>-10131.6</v>
      </c>
      <c r="L4" s="22">
        <f>-L3*0.6</f>
        <v>-8847</v>
      </c>
      <c r="M4" s="22">
        <f>-M3*0.6</f>
        <v>-7261.8</v>
      </c>
      <c r="N4" s="22">
        <f>SUM(B4:M4)</f>
        <v>-100987.20000000001</v>
      </c>
    </row>
    <row r="5" spans="1:14" x14ac:dyDescent="0.25">
      <c r="A5" s="22" t="s">
        <v>160</v>
      </c>
      <c r="B5" s="22">
        <f>SUM(B3:B4)</f>
        <v>5503.6</v>
      </c>
      <c r="C5" s="22">
        <f>SUM(C3:C4)</f>
        <v>4412.8</v>
      </c>
      <c r="D5" s="22">
        <f>SUM(D3:D4)</f>
        <v>6451.6</v>
      </c>
      <c r="E5" s="22">
        <f>SUM(E3:E4)</f>
        <v>6475.6</v>
      </c>
      <c r="F5" s="22">
        <f>SUM(F3:F4)</f>
        <v>5031.6000000000004</v>
      </c>
      <c r="G5" s="22">
        <f>SUM(G3:G4)</f>
        <v>5433.6</v>
      </c>
      <c r="H5" s="22">
        <f>SUM(H3:H4)</f>
        <v>5642.4</v>
      </c>
      <c r="I5" s="22">
        <f>SUM(I3:I4)</f>
        <v>6265.6</v>
      </c>
      <c r="J5" s="22">
        <f>SUM(J3:J4)</f>
        <v>4614.4000000000005</v>
      </c>
      <c r="K5" s="22">
        <f>SUM(K3:K4)</f>
        <v>6754.4</v>
      </c>
      <c r="L5" s="22">
        <f>SUM(L3:L4)</f>
        <v>5898</v>
      </c>
      <c r="M5" s="22">
        <f>SUM(M3:M4)</f>
        <v>4841.2</v>
      </c>
      <c r="N5" s="22">
        <f>SUM(B5:M5)</f>
        <v>67324.800000000003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07E1-D325-472F-9F4A-59B0DD63BCEE}">
  <sheetPr codeName="Sheet4">
    <tabColor theme="1" tint="0.499984740745262"/>
  </sheetPr>
  <dimension ref="A1:N5"/>
  <sheetViews>
    <sheetView workbookViewId="0">
      <selection activeCell="C8" sqref="C8"/>
    </sheetView>
  </sheetViews>
  <sheetFormatPr defaultRowHeight="13.8" x14ac:dyDescent="0.25"/>
  <cols>
    <col min="1" max="16384" width="8.796875" style="22"/>
  </cols>
  <sheetData>
    <row r="1" spans="1:14" x14ac:dyDescent="0.25">
      <c r="A1" s="22" t="str" cm="1">
        <f t="array" aca="1" ref="A1" ca="1">_xlfn.TEXTAFTER(CELL("filename",A1),"]")</f>
        <v>New York</v>
      </c>
    </row>
    <row r="2" spans="1:14" x14ac:dyDescent="0.25">
      <c r="B2" s="22" t="s">
        <v>175</v>
      </c>
      <c r="C2" s="22" t="s">
        <v>174</v>
      </c>
      <c r="D2" s="22" t="s">
        <v>173</v>
      </c>
      <c r="E2" s="22" t="s">
        <v>172</v>
      </c>
      <c r="F2" s="22" t="s">
        <v>171</v>
      </c>
      <c r="G2" s="22" t="s">
        <v>170</v>
      </c>
      <c r="H2" s="22" t="s">
        <v>169</v>
      </c>
      <c r="I2" s="22" t="s">
        <v>168</v>
      </c>
      <c r="J2" s="22" t="s">
        <v>167</v>
      </c>
      <c r="K2" s="22" t="s">
        <v>166</v>
      </c>
      <c r="L2" s="22" t="s">
        <v>165</v>
      </c>
      <c r="M2" s="22" t="s">
        <v>164</v>
      </c>
      <c r="N2" s="22" t="s">
        <v>163</v>
      </c>
    </row>
    <row r="3" spans="1:14" x14ac:dyDescent="0.25">
      <c r="A3" s="22" t="s">
        <v>162</v>
      </c>
      <c r="B3" s="22">
        <v>11929</v>
      </c>
      <c r="C3" s="22">
        <v>17251</v>
      </c>
      <c r="D3" s="22">
        <v>16641</v>
      </c>
      <c r="E3" s="22">
        <v>14441</v>
      </c>
      <c r="F3" s="22">
        <v>16578</v>
      </c>
      <c r="G3" s="22">
        <v>13073</v>
      </c>
      <c r="H3" s="22">
        <v>15234</v>
      </c>
      <c r="I3" s="22">
        <v>17344</v>
      </c>
      <c r="J3" s="22">
        <v>11633</v>
      </c>
      <c r="K3" s="22">
        <v>13647</v>
      </c>
      <c r="L3" s="22">
        <v>19180</v>
      </c>
      <c r="M3" s="22">
        <v>13728</v>
      </c>
      <c r="N3" s="22">
        <f>SUM(B3:M3)</f>
        <v>180679</v>
      </c>
    </row>
    <row r="4" spans="1:14" x14ac:dyDescent="0.25">
      <c r="A4" s="22" t="s">
        <v>161</v>
      </c>
      <c r="B4" s="22">
        <f>-B3*0.6</f>
        <v>-7157.4</v>
      </c>
      <c r="C4" s="22">
        <f>-C3*0.6</f>
        <v>-10350.6</v>
      </c>
      <c r="D4" s="22">
        <f>-D3*0.6</f>
        <v>-9984.6</v>
      </c>
      <c r="E4" s="22">
        <f>-E3*0.6</f>
        <v>-8664.6</v>
      </c>
      <c r="F4" s="22">
        <f>-F3*0.6</f>
        <v>-9946.7999999999993</v>
      </c>
      <c r="G4" s="22">
        <f>-G3*0.6</f>
        <v>-7843.7999999999993</v>
      </c>
      <c r="H4" s="22">
        <f>-H3*0.6</f>
        <v>-9140.4</v>
      </c>
      <c r="I4" s="22">
        <f>-I3*0.6</f>
        <v>-10406.4</v>
      </c>
      <c r="J4" s="22">
        <f>-J3*0.6</f>
        <v>-6979.8</v>
      </c>
      <c r="K4" s="22">
        <f>-K3*0.6</f>
        <v>-8188.2</v>
      </c>
      <c r="L4" s="22">
        <f>-L3*0.6</f>
        <v>-11508</v>
      </c>
      <c r="M4" s="22">
        <f>-M3*0.6</f>
        <v>-8236.7999999999993</v>
      </c>
      <c r="N4" s="22">
        <f>SUM(B4:M4)</f>
        <v>-108407.40000000001</v>
      </c>
    </row>
    <row r="5" spans="1:14" x14ac:dyDescent="0.25">
      <c r="A5" s="22" t="s">
        <v>160</v>
      </c>
      <c r="B5" s="22">
        <f>SUM(B3:B4)</f>
        <v>4771.6000000000004</v>
      </c>
      <c r="C5" s="22">
        <f>SUM(C3:C4)</f>
        <v>6900.4</v>
      </c>
      <c r="D5" s="22">
        <f>SUM(D3:D4)</f>
        <v>6656.4</v>
      </c>
      <c r="E5" s="22">
        <f>SUM(E3:E4)</f>
        <v>5776.4</v>
      </c>
      <c r="F5" s="22">
        <f>SUM(F3:F4)</f>
        <v>6631.2000000000007</v>
      </c>
      <c r="G5" s="22">
        <f>SUM(G3:G4)</f>
        <v>5229.2000000000007</v>
      </c>
      <c r="H5" s="22">
        <f>SUM(H3:H4)</f>
        <v>6093.6</v>
      </c>
      <c r="I5" s="22">
        <f>SUM(I3:I4)</f>
        <v>6937.6</v>
      </c>
      <c r="J5" s="22">
        <f>SUM(J3:J4)</f>
        <v>4653.2</v>
      </c>
      <c r="K5" s="22">
        <f>SUM(K3:K4)</f>
        <v>5458.8</v>
      </c>
      <c r="L5" s="22">
        <f>SUM(L3:L4)</f>
        <v>7672</v>
      </c>
      <c r="M5" s="22">
        <f>SUM(M3:M4)</f>
        <v>5491.2000000000007</v>
      </c>
      <c r="N5" s="22">
        <f>SUM(B5:M5)</f>
        <v>72271.599999999991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a37cab97284e5f861d76a6b10e7e7e xmlns="08ae26e9-8702-4fb1-a1a2-d8e696cdafe5">
      <Terms xmlns="http://schemas.microsoft.com/office/infopath/2007/PartnerControls"/>
    </bca37cab97284e5f861d76a6b10e7e7e>
    <a5ql xmlns="2006b627-b0e0-436d-9273-616fa4323cd9" xsi:nil="true"/>
    <TaxCatchAll xmlns="02f7551b-8ef5-4b97-a1aa-577a3e47bb8e" xsi:nil="true"/>
    <Contents xmlns="2006b627-b0e0-436d-9273-616fa4323cd9" xsi:nil="true"/>
    <_DCDateCreated xmlns="http://schemas.microsoft.com/sharepoint/v3/fields" xsi:nil="true"/>
    <SharedWithUsers xmlns="08ae26e9-8702-4fb1-a1a2-d8e696cdafe5">
      <UserInfo>
        <DisplayName>Tracy Gray</DisplayName>
        <AccountId>60</AccountId>
        <AccountType/>
      </UserInfo>
      <UserInfo>
        <DisplayName>Ian Pay</DisplayName>
        <AccountId>28074</AccountId>
        <AccountType/>
      </UserInfo>
    </SharedWithUsers>
    <lcf76f155ced4ddcb4097134ff3c332f xmlns="2006b627-b0e0-436d-9273-616fa4323c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FE0D7A33C9419588EBBCBF169C8F" ma:contentTypeVersion="21" ma:contentTypeDescription="Create a new document." ma:contentTypeScope="" ma:versionID="fb5523317d970f915aaff50c7124bb92">
  <xsd:schema xmlns:xsd="http://www.w3.org/2001/XMLSchema" xmlns:xs="http://www.w3.org/2001/XMLSchema" xmlns:p="http://schemas.microsoft.com/office/2006/metadata/properties" xmlns:ns2="02f7551b-8ef5-4b97-a1aa-577a3e47bb8e" xmlns:ns3="08ae26e9-8702-4fb1-a1a2-d8e696cdafe5" xmlns:ns4="2006b627-b0e0-436d-9273-616fa4323cd9" xmlns:ns5="http://schemas.microsoft.com/sharepoint/v3/fields" targetNamespace="http://schemas.microsoft.com/office/2006/metadata/properties" ma:root="true" ma:fieldsID="e318feec320419ed7144bc47f790b39f" ns2:_="" ns3:_="" ns4:_="" ns5:_="">
    <xsd:import namespace="02f7551b-8ef5-4b97-a1aa-577a3e47bb8e"/>
    <xsd:import namespace="08ae26e9-8702-4fb1-a1a2-d8e696cdafe5"/>
    <xsd:import namespace="2006b627-b0e0-436d-9273-616fa4323cd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3:bca37cab97284e5f861d76a6b10e7e7e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EventHashCode" minOccurs="0"/>
                <xsd:element ref="ns4:MediaServiceGenerationTime" minOccurs="0"/>
                <xsd:element ref="ns4:a5ql" minOccurs="0"/>
                <xsd:element ref="ns4:Contents" minOccurs="0"/>
                <xsd:element ref="ns5:_DCDateCreat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7551b-8ef5-4b97-a1aa-577a3e47bb8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cb4deff-dbdf-4659-800d-ab3c19dea170}" ma:internalName="TaxCatchAll" ma:showField="CatchAllData" ma:web="02f7551b-8ef5-4b97-a1aa-577a3e47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e26e9-8702-4fb1-a1a2-d8e696cdafe5" elementFormDefault="qualified">
    <xsd:import namespace="http://schemas.microsoft.com/office/2006/documentManagement/types"/>
    <xsd:import namespace="http://schemas.microsoft.com/office/infopath/2007/PartnerControls"/>
    <xsd:element name="bca37cab97284e5f861d76a6b10e7e7e" ma:index="9" nillable="true" ma:taxonomy="true" ma:internalName="bca37cab97284e5f861d76a6b10e7e7e" ma:taxonomyFieldName="Tags" ma:displayName="Tags" ma:default="" ma:fieldId="{bca37cab-9728-4e5f-861d-76a6b10e7e7e}" ma:taxonomyMulti="true" ma:sspId="3e64a743-6b44-4d12-af01-f236ac8bc972" ma:termSetId="b23a3108-1288-4148-a2f7-58c7dd384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6b627-b0e0-436d-9273-616fa432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a5ql" ma:index="21" nillable="true" ma:displayName="Date and Time" ma:internalName="a5ql">
      <xsd:simpleType>
        <xsd:restriction base="dms:DateTime"/>
      </xsd:simpleType>
    </xsd:element>
    <xsd:element name="Contents" ma:index="22" nillable="true" ma:displayName="Contents" ma:description="Key features" ma:format="Dropdown" ma:internalName="Contents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e64a743-6b44-4d12-af01-f236ac8bc9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3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1236A-00F5-4486-8498-5CD8F045B9B3}">
  <ds:schemaRefs>
    <ds:schemaRef ds:uri="http://schemas.microsoft.com/office/2006/documentManagement/types"/>
    <ds:schemaRef ds:uri="http://schemas.microsoft.com/sharepoint/v3/field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2006b627-b0e0-436d-9273-616fa4323cd9"/>
    <ds:schemaRef ds:uri="http://schemas.microsoft.com/office/infopath/2007/PartnerControls"/>
    <ds:schemaRef ds:uri="02f7551b-8ef5-4b97-a1aa-577a3e47bb8e"/>
    <ds:schemaRef ds:uri="http://schemas.openxmlformats.org/package/2006/metadata/core-properties"/>
    <ds:schemaRef ds:uri="08ae26e9-8702-4fb1-a1a2-d8e696cdafe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E2BE5B-C72F-494C-A210-9D41508B8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D9308-61AD-462D-8D72-DDF1E3DB1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7551b-8ef5-4b97-a1aa-577a3e47bb8e"/>
    <ds:schemaRef ds:uri="08ae26e9-8702-4fb1-a1a2-d8e696cdafe5"/>
    <ds:schemaRef ds:uri="2006b627-b0e0-436d-9273-616fa4323cd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SUMs</vt:lpstr>
      <vt:lpstr>LOOKUPs, Arrays, LAMBDA</vt:lpstr>
      <vt:lpstr>INDIRECT &amp; 3D SUMS</vt:lpstr>
      <vt:lpstr>Freemantle</vt:lpstr>
      <vt:lpstr>North Beaches</vt:lpstr>
      <vt:lpstr>London</vt:lpstr>
      <vt:lpstr>New York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Pay</dc:creator>
  <cp:keywords/>
  <dc:description/>
  <cp:lastModifiedBy>Ian Pay</cp:lastModifiedBy>
  <cp:revision/>
  <dcterms:created xsi:type="dcterms:W3CDTF">2020-03-25T17:57:53Z</dcterms:created>
  <dcterms:modified xsi:type="dcterms:W3CDTF">2023-06-07T15:34:29Z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0x0101004F3FFE0D7A33C9419588EBBCBF169C8F</vt:lpwstr>
  </property>
  <property fmtid="{D5CDD505-2E9C-101B-9397-08002B2CF9AE}" pid="3" name="MediaServiceImageTags">
    <vt:lpwstr/>
  </property>
  <property fmtid="{D5CDD505-2E9C-101B-9397-08002B2CF9AE}" pid="4" name="Tags">
    <vt:lpwstr/>
  </property>
</Properties>
</file>